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larnold\Desktop\"/>
    </mc:Choice>
  </mc:AlternateContent>
  <xr:revisionPtr revIDLastSave="0" documentId="13_ncr:1_{8DDC6FEB-3F59-46DA-B473-9813198B2927}"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62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xlnm._FilterDatabase" localSheetId="0" hidden="1">'CONTACT INFORMATION'!$A$22:$J$28</definedName>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INFORMATION'!$F$32</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INFORMATION'!#REF!</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<sst xmlns="http://schemas.openxmlformats.org/spreadsheetml/2006/main" count="2380" uniqueCount="943">
  <si>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</si>
  <si>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</si>
  <si>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</si>
  <si>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</si>
  <si>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</si>
  <si>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</si>
  <si>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</si>
  <si>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</si>
  <si>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</si>
  <si>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</si>
  <si>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</si>
  <si>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</si>
  <si>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</si>
  <si>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</si>
  <si>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</si>
  <si>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</si>
  <si>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</si>
  <si>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</si>
  <si>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</si>
  <si>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</si>
  <si>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</si>
  <si>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</si>
  <si>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</si>
  <si>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</si>
  <si>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</si>
  <si>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</si>
  <si>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</si>
  <si>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</si>
  <si>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</si>
  <si>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</si>
  <si>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</si>
  <si>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</si>
  <si>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</si>
  <si>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</si>
  <si>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</si>
  <si>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</si>
  <si>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</si>
  <si>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</si>
  <si>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</si>
  <si>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</si>
  <si>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</si>
  <si>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</si>
  <si>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</si>
  <si>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</si>
  <si>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</si>
  <si>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</si>
  <si>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</si>
  <si>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</si>
  <si>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</si>
  <si>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</si>
  <si>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</si>
  <si>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</si>
  <si>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</si>
  <si>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</si>
  <si>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</si>
  <si>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</si>
  <si>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</si>
  <si>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</si>
  <si>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</si>
  <si>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</si>
  <si>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</si>
  <si>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</si>
  <si>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</si>
  <si>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</si>
  <si>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</si>
  <si>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</si>
  <si>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</si>
  <si>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</si>
  <si>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</si>
  <si>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</si>
  <si>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</si>
  <si>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</si>
  <si>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</si>
  <si>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</si>
  <si>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</si>
  <si>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</si>
  <si>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</si>
  <si>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</si>
  <si>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</si>
  <si>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</si>
  <si>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</si>
  <si>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</si>
  <si>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</si>
  <si>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</si>
  <si>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</si>
  <si>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</si>
  <si>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</si>
  <si>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</si>
  <si>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</si>
  <si>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</si>
  <si>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</si>
  <si>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</si>
  <si>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</si>
  <si>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</si>
  <si>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</si>
  <si>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</si>
  <si>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</si>
  <si>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</si>
  <si>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</si>
  <si>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</si>
  <si>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</si>
  <si>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</si>
  <si>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</si>
  <si>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</si>
  <si>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</si>
  <si>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</si>
  <si>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</si>
  <si>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</si>
  <si>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</si>
  <si>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</si>
  <si>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</si>
  <si>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</si>
  <si>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</si>
  <si>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</si>
  <si>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</si>
  <si>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</si>
  <si>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</si>
  <si>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</si>
  <si>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</si>
  <si>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</si>
  <si>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</si>
  <si>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</si>
  <si>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</si>
  <si>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</si>
  <si>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</si>
  <si>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</si>
  <si>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</si>
  <si>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</si>
  <si>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</si>
  <si>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</si>
  <si>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</si>
  <si>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</si>
  <si>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</si>
  <si>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</si>
  <si>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</si>
  <si>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</si>
  <si>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</si>
  <si>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</si>
  <si>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</si>
  <si>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</si>
  <si>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</si>
  <si>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</si>
  <si>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</si>
  <si>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</si>
  <si>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</si>
  <si>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</si>
  <si>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</si>
  <si>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</si>
  <si>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</si>
  <si>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</si>
  <si>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</si>
  <si>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</si>
  <si>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</si>
  <si>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</si>
  <si>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</si>
  <si>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</si>
  <si>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</si>
  <si>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</si>
  <si>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</si>
  <si>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</si>
  <si>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</si>
  <si>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</si>
  <si>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</si>
  <si>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</si>
  <si>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</si>
  <si>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</si>
  <si>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</si>
  <si>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</si>
  <si>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</si>
  <si>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</si>
  <si>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</si>
  <si>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</si>
  <si>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</si>
  <si>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</si>
  <si>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</si>
  <si>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</si>
  <si>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</si>
  <si>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</si>
  <si>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</si>
  <si>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</si>
  <si>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</si>
  <si>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</si>
  <si>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</si>
  <si>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</si>
  <si>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</si>
  <si>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</si>
  <si>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</si>
  <si>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</si>
  <si>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</si>
  <si>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</si>
  <si>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</si>
  <si>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</si>
  <si>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</si>
  <si>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</si>
  <si>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</si>
  <si>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</si>
  <si>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</si>
  <si>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</si>
  <si>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</si>
  <si>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</si>
  <si>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</si>
  <si>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</si>
  <si>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</si>
  <si>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</si>
  <si>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</si>
  <si>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</si>
  <si>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</si>
  <si>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</si>
  <si>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</si>
  <si>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</si>
  <si>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</si>
  <si>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</si>
  <si>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</si>
  <si>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</si>
  <si>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</si>
  <si>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</si>
  <si>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</si>
  <si>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</si>
  <si>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</si>
  <si>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</si>
  <si>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</si>
  <si>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</si>
  <si>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</si>
  <si>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</si>
  <si>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</si>
  <si>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</si>
  <si>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</si>
  <si>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</si>
  <si>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</si>
  <si>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</si>
  <si>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</si>
  <si>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</si>
  <si>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</si>
  <si>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</si>
  <si>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</si>
  <si>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</si>
  <si>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</si>
  <si>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</si>
  <si>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</si>
  <si>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</si>
  <si>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</si>
  <si>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</si>
  <si>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</si>
  <si>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</si>
  <si>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</si>
  <si>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</si>
  <si>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</si>
  <si>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</si>
  <si>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</si>
  <si>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</si>
  <si>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</si>
  <si>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</si>
  <si>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</si>
  <si>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</si>
  <si>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</si>
  <si>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</si>
  <si>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</si>
  <si>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</si>
  <si>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</si>
  <si>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</si>
  <si>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</si>
  <si>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</si>
  <si>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</si>
  <si>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</si>
  <si>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</si>
  <si>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</si>
  <si>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</si>
  <si>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</si>
  <si>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</si>
  <si>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</si>
  <si>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</si>
  <si>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</si>
  <si>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</si>
  <si>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</si>
  <si>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</si>
  <si>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</si>
  <si>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</si>
  <si>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</si>
  <si>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</si>
  <si>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</si>
  <si>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</si>
  <si>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</si>
  <si>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</si>
  <si>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</si>
  <si>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</si>
  <si>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</si>
  <si>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</si>
  <si>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</si>
  <si>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</si>
  <si>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</si>
  <si>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</si>
  <si>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</si>
  <si>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</si>
  <si>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</si>
  <si>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</si>
  <si>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</si>
  <si>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</si>
  <si>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</si>
  <si>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</si>
  <si>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</si>
  <si>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</si>
  <si>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</si>
  <si>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</si>
  <si>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</si>
  <si>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</si>
  <si>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</si>
  <si>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</si>
  <si>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</si>
  <si>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</si>
  <si>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</si>
  <si>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</si>
  <si>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</si>
  <si>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</si>
  <si>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</si>
  <si>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</si>
  <si>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</si>
  <si>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</si>
  <si>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</si>
  <si>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</si>
  <si>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</si>
  <si>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</si>
  <si>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</si>
  <si>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</si>
  <si>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</si>
  <si>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</si>
  <si>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</si>
  <si>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</si>
  <si>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</si>
  <si>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</si>
  <si>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</si>
  <si>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</si>
  <si>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</si>
  <si>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</si>
  <si>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</si>
  <si>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</si>
  <si>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</si>
  <si>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</si>
  <si>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</si>
  <si>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</si>
  <si>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</si>
  <si>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</si>
  <si>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</si>
  <si>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</si>
  <si>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</si>
  <si>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</si>
  <si>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</si>
  <si>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</si>
  <si>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</si>
  <si>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</si>
  <si>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</si>
  <si>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</si>
  <si>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</si>
  <si>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</si>
  <si>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</si>
  <si>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</si>
  <si>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</si>
  <si>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</si>
  <si>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</si>
  <si>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</si>
  <si>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</si>
  <si>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</si>
  <si>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</si>
  <si>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</si>
  <si>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</si>
  <si>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</si>
  <si>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</si>
  <si>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</si>
  <si>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</si>
  <si>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</si>
  <si>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</si>
  <si>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</si>
  <si>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</si>
  <si>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</si>
  <si>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</si>
  <si>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</si>
  <si>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</si>
  <si>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</si>
  <si>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</si>
  <si>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</si>
  <si>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</si>
  <si>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</si>
  <si>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</si>
  <si>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</si>
  <si>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</si>
  <si>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</si>
  <si>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</si>
  <si>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</si>
  <si>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</si>
  <si>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</si>
  <si>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</si>
  <si>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</si>
  <si>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</si>
  <si>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</si>
  <si>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</si>
  <si>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</si>
  <si>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</si>
  <si>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</si>
  <si>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</si>
  <si>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</si>
  <si>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</si>
  <si>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</si>
  <si>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</si>
  <si>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</si>
  <si>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</si>
  <si>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</si>
  <si>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</si>
  <si>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</si>
  <si>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</si>
  <si>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</si>
  <si>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</si>
  <si>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</si>
  <si>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</si>
  <si>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</si>
  <si>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</si>
  <si>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</si>
  <si>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</si>
  <si>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</si>
  <si>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</si>
  <si>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</si>
  <si>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</si>
  <si>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</si>
  <si>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</si>
  <si>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</si>
  <si>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</si>
  <si>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</si>
  <si>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</si>
  <si>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</si>
  <si>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</si>
  <si>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</si>
  <si>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</si>
  <si>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</si>
  <si>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</si>
  <si>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</si>
  <si>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</si>
  <si>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</si>
  <si>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</si>
  <si>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</si>
  <si>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</si>
  <si>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</si>
  <si>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</si>
  <si>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</si>
  <si>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</si>
  <si>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</si>
  <si>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</si>
  <si>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</si>
  <si>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</si>
  <si>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</si>
  <si>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</si>
  <si>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</si>
  <si>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</si>
  <si>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</si>
  <si>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</si>
  <si>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</si>
  <si>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</si>
  <si>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</si>
  <si>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</si>
  <si>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</si>
  <si>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</si>
  <si>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</si>
  <si>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</si>
  <si>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</si>
  <si>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</si>
  <si>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</si>
  <si>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</si>
  <si>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</si>
  <si>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</si>
  <si>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</si>
  <si>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</si>
  <si>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</si>
  <si>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</si>
  <si>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</si>
  <si>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</si>
  <si>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</si>
  <si>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</si>
  <si>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</si>
  <si>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</si>
  <si>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</si>
  <si>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</si>
  <si>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</si>
  <si>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</si>
  <si>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</si>
  <si>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</si>
  <si>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</si>
  <si>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</si>
  <si>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</si>
  <si>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</si>
  <si>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</si>
  <si>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</si>
  <si>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</si>
  <si>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</si>
  <si>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</si>
  <si>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</si>
  <si>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</si>
  <si>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</si>
  <si>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</si>
  <si>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</si>
  <si>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</si>
  <si>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</si>
  <si>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</si>
  <si>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</si>
  <si>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</si>
  <si>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</si>
  <si>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</si>
  <si>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</si>
  <si>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</si>
  <si>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</si>
  <si>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</si>
  <si>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</si>
  <si>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</si>
  <si>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</si>
  <si>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</si>
  <si>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</si>
  <si>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</si>
  <si>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</si>
  <si>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</si>
  <si>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</si>
  <si>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</si>
  <si>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</si>
  <si>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</si>
  <si>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</si>
  <si>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</si>
  <si>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</si>
  <si>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</si>
  <si>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</si>
  <si>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</si>
  <si>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</si>
  <si>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</si>
  <si>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</si>
  <si>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</si>
  <si>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</si>
  <si>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</si>
  <si>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</si>
  <si>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</si>
  <si>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</si>
  <si>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</si>
  <si>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</si>
  <si>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</si>
  <si>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</si>
  <si>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</si>
  <si>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</si>
  <si>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</si>
  <si>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</si>
  <si>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</si>
  <si>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</si>
  <si>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</si>
  <si>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</si>
  <si>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</si>
  <si>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</si>
  <si>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</si>
  <si>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</si>
  <si>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</si>
  <si>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</si>
  <si>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</si>
  <si>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</si>
  <si>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</si>
  <si>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</si>
  <si>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</si>
  <si>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</si>
  <si>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</si>
  <si>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</si>
  <si>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</si>
  <si>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</si>
  <si>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</si>
  <si>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</si>
  <si>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</si>
  <si>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</si>
  <si>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</si>
  <si>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</si>
  <si>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</si>
  <si>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</si>
  <si>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</si>
  <si>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</si>
  <si>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</si>
  <si>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</si>
  <si>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</si>
  <si>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</si>
  <si>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</si>
  <si>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</si>
  <si>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</si>
  <si>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</si>
  <si>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</si>
  <si>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</si>
  <si>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</si>
  <si>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</si>
  <si>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</si>
  <si>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</si>
  <si>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</si>
  <si>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</si>
  <si>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</si>
  <si>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</si>
  <si>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</si>
  <si>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</si>
  <si>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</si>
  <si>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</si>
  <si>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</si>
  <si>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</si>
  <si>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</si>
  <si>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</si>
  <si>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</si>
  <si>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</si>
  <si>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</si>
  <si>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</si>
  <si>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</si>
  <si>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</si>
  <si>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</si>
  <si>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</si>
  <si>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</si>
  <si>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</si>
  <si>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</si>
  <si>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</si>
  <si>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</si>
  <si>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</si>
  <si>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</si>
  <si>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</si>
  <si>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</si>
  <si>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</si>
  <si>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</si>
  <si>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</si>
  <si>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</si>
  <si>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</si>
  <si>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</si>
  <si>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</si>
  <si>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</si>
  <si>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</si>
  <si>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</si>
  <si>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</si>
  <si>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</si>
  <si>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</si>
  <si>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</si>
  <si>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</si>
  <si>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</si>
  <si>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</si>
  <si>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</si>
  <si>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</si>
  <si>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</si>
  <si>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</si>
  <si>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</si>
  <si>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</si>
  <si>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</si>
  <si>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</si>
  <si>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</si>
  <si>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</si>
  <si>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</si>
  <si>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</si>
  <si>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</si>
  <si>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</si>
  <si>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</si>
  <si>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</si>
  <si>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</si>
  <si>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</si>
  <si>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</si>
  <si>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</si>
  <si>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</si>
  <si>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</si>
  <si>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</si>
  <si>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</si>
  <si>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</si>
  <si>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</si>
  <si>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</si>
  <si>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</si>
  <si>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</si>
  <si>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</si>
  <si>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</si>
  <si>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</si>
  <si>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</si>
  <si>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</si>
  <si>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</si>
  <si>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</si>
  <si>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</si>
  <si>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</si>
  <si>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</si>
  <si>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</si>
  <si>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</si>
  <si>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</si>
  <si>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</si>
  <si>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</si>
  <si>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</si>
  <si>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</si>
  <si>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</si>
  <si>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</si>
  <si>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</si>
  <si>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</si>
  <si>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</si>
  <si>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</si>
  <si>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</si>
  <si>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</si>
  <si>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</si>
  <si>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</si>
  <si>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</si>
  <si>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</si>
  <si>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</si>
  <si>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</si>
  <si>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</si>
  <si>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</si>
  <si>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</si>
  <si>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</si>
  <si>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</si>
  <si>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</si>
  <si>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</si>
  <si>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</si>
  <si>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</si>
  <si>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</si>
  <si>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</si>
  <si>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</si>
  <si>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</si>
  <si>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</si>
  <si>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</si>
  <si>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</si>
  <si>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</si>
  <si>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</si>
  <si>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</si>
  <si>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</si>
  <si>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</si>
  <si>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</si>
  <si>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</si>
  <si>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</si>
  <si>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</si>
  <si>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</si>
  <si>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</si>
  <si>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</si>
  <si>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</si>
  <si>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</si>
  <si>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</si>
  <si>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</si>
  <si>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</si>
  <si>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</si>
  <si>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</si>
  <si>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</si>
  <si>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</si>
  <si>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</si>
  <si>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</si>
  <si>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</si>
  <si>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</si>
  <si>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</si>
  <si>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</si>
  <si>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</si>
  <si>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</si>
  <si>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</si>
  <si>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</si>
  <si>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</si>
  <si>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</si>
  <si>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</si>
  <si>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</si>
  <si>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</si>
  <si>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</si>
  <si>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</si>
  <si>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</si>
  <si>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</si>
  <si>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</si>
  <si>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</si>
  <si>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</si>
  <si>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</si>
  <si>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</si>
  <si>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</si>
  <si>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</si>
  <si>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</si>
  <si>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</si>
  <si>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</si>
  <si>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</si>
  <si>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</si>
  <si>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</si>
  <si>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</si>
  <si>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</si>
  <si>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</si>
  <si>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</si>
  <si>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</si>
  <si>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</si>
  <si>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</si>
  <si>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</si>
  <si>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</si>
  <si>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</si>
  <si>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</si>
  <si>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</si>
  <si>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</si>
  <si>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</si>
  <si>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</si>
  <si>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</si>
  <si>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</si>
  <si>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</si>
  <si>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</si>
  <si>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</si>
  <si>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</si>
  <si>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</si>
  <si>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</si>
  <si>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</si>
  <si>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</si>
  <si>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</si>
  <si>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</si>
  <si>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</si>
  <si>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</si>
  <si>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</si>
  <si>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</si>
  <si>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</si>
  <si>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</si>
  <si>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</si>
  <si>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</si>
  <si>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</si>
  <si>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</si>
  <si>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</si>
  <si>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</si>
  <si>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</si>
  <si>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</si>
  <si>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</si>
  <si>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</si>
  <si>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</si>
  <si>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</si>
  <si>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</si>
  <si>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</si>
  <si>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</si>
  <si>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</si>
  <si>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</si>
  <si>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</si>
  <si>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</si>
  <si>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</si>
  <si>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</si>
  <si>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</si>
  <si>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</si>
  <si>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</si>
  <si>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</si>
  <si>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</si>
  <si>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</si>
  <si>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</si>
  <si>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</si>
  <si>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</si>
  <si>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</si>
  <si>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</si>
  <si>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</si>
  <si>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</si>
  <si>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</si>
  <si>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</si>
  <si>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</si>
  <si>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</si>
  <si>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</si>
  <si>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</si>
  <si>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</si>
  <si>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</si>
  <si>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</si>
  <si>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</si>
  <si>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</si>
  <si>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</si>
  <si>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</si>
  <si>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</si>
  <si>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</si>
  <si>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</si>
  <si>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</si>
  <si>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</si>
  <si>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</si>
  <si>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</si>
  <si>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</si>
  <si>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</si>
  <si>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</si>
  <si>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</si>
  <si>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</si>
  <si>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</si>
  <si>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</si>
  <si>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</si>
  <si>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</si>
  <si>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</si>
  <si>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</si>
  <si>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</si>
  <si>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</si>
  <si>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</si>
  <si>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</si>
  <si>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</si>
  <si>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</si>
  <si>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</si>
  <si>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</si>
  <si>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</si>
  <si>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</si>
  <si>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</si>
  <si>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</si>
  <si>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</si>
  <si>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</si>
  <si>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</si>
  <si>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</si>
  <si>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</si>
  <si>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</si>
  <si>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</si>
  <si>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</si>
  <si>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</si>
  <si>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</si>
  <si>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</si>
  <si>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</si>
  <si>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</si>
  <si>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</si>
  <si>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</si>
  <si>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Petitions Filed</t>
  </si>
  <si>
    <t xml:space="preserve">Please use this space to explain any exceptions and/or anomalies in the data reported above: </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</si>
  <si>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</si>
  <si>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</si>
  <si>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</si>
  <si>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</si>
  <si>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</si>
  <si>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</si>
  <si>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</si>
  <si>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</si>
  <si>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</si>
  <si>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</si>
  <si>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</si>
  <si>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</si>
  <si>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</si>
  <si>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</si>
  <si>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</si>
  <si>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</si>
  <si>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</si>
  <si>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</si>
  <si>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</si>
  <si>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</si>
  <si>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</si>
  <si>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</si>
  <si>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</si>
  <si>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</si>
  <si>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</si>
  <si>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</si>
  <si>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</si>
  <si>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</si>
  <si>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</si>
  <si>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</si>
  <si>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</si>
  <si>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</si>
  <si>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</si>
  <si>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</si>
  <si>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</si>
  <si>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</si>
  <si>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</si>
  <si>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</si>
  <si>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</si>
  <si>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Lisa Arnold</t>
  </si>
  <si>
    <t>530-694-2192</t>
  </si>
  <si>
    <t>larnold@alpineso.com</t>
  </si>
  <si>
    <t>Tami DiSalvo</t>
  </si>
  <si>
    <t>Chief Probation Officer</t>
  </si>
  <si>
    <t>tdisalvo@alpineso.com</t>
  </si>
  <si>
    <t>Other  (Native American)</t>
  </si>
  <si>
    <t>Diversions (closed at intake)</t>
  </si>
  <si>
    <t>New (closed at intake)</t>
  </si>
  <si>
    <t xml:space="preserve">Other (none placed) </t>
  </si>
  <si>
    <t>Referred to probation and closed at intake.</t>
  </si>
  <si>
    <t>Alpine County Probation</t>
  </si>
  <si>
    <t xml:space="preserve">This </t>
  </si>
  <si>
    <t>Alpine County Probation Department has done a reorganization based on the Workforce Analysis referred to last year.  The main change to the department is an addition of a Senior Deputy Probation Officer.  The Chief Probation Officer was upgraded to 100% and the Administrative Assistant position was changed to Fiscal Technical Specialist. This reorganization will enable the probation department to better serve the youth of Alpine County.  The JJCPA -YOBG funds will be utilized to increase the probation department's ability to provide preventative services to the youth of the community, including preventative services in the Hung-A-Lel-Ti Community.  
The goal of the county is to, not only prevent continued substance abuse and child abuse, but to help create healthy happy family units.  All of Alpine County service providers work closely and collaboratively to address the needs of all youth.  The probation department plans to use the JJCPA-YOBG funding for the staff increase which will ensure access to and effective interventions with the youth in the communities.  Some of the duties will include helping the School Resource Officer at the schools in Markleeville and Bear Valley with youth mentoring at the schools.  Programs could consist of camping and fishing trips as well as other outdoor activities.  The intent is to have a greater presence in the community and show interest in youth while helping them experience positive outdoor activities.
Alpine County has also established the Juvenile Justice Coordinating Council in order to further help youth in the county through a collaborative partnership.  This Council will allow Alpine County to begin using JJCPA funds which will ensure more contact with youth in order to better understand the programs and interventions needed.</t>
  </si>
  <si>
    <t>After a Workforce Analysis and reorganization of the Alpine County Probation Department, the staff consists of the Chief Probation Officer, a Senior Deputy Probation Officer and a Fiscal Technical Specialist.  Going forward, the Chief Probation Officer and the Senior Deputy Probation Officer will work together to address the needs of youth in the community as well as addressing juvenile matters through a cooperative alliance between local agencies.  This reorganization will allow the department to better serve youth with YOBG funds.  
This new approach will ensure intervention efforts through engagement of services and mentoring are deployed as early as possible. The reorganization includes transports to the Juvenile Treatment Center as well as to out of county treatment programs.  There will be a presence at the school to help with attendance issues and student issues.  Officer safety and community safety will be enhanced as well as coverage of state mandated duties with the additional sworn staff.  Cooperation between Alpine County Probation, Justice Partners, and Service Providers will also be increased.</t>
  </si>
  <si>
    <t>Fiscal &amp; Technical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</si>
</sst>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0" xfId="0" applyProtection="1">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rnold@alpineso.com" TargetMode="External"/><Relationship Id="rId1" Type="http://schemas.openxmlformats.org/officeDocument/2006/relationships/hyperlink" Target="mailto:tdisalvo@alpineso.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F32" sqref="F32:J32"/>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9"/>
      <c r="B2" s="230"/>
      <c r="C2" s="104"/>
      <c r="D2" s="85"/>
      <c r="E2" s="85"/>
      <c r="F2" s="85"/>
      <c r="G2" s="85"/>
      <c r="H2" s="85"/>
      <c r="I2" s="85"/>
      <c r="J2" s="86"/>
    </row>
    <row r="3" spans="1:10" ht="15" customHeight="1" x14ac:dyDescent="0.2">
      <c r="A3" s="231"/>
      <c r="B3" s="232"/>
      <c r="C3" s="105"/>
      <c r="D3" s="107" t="s">
        <v>831</v>
      </c>
      <c r="E3" s="87"/>
      <c r="F3" s="87"/>
      <c r="G3" s="87"/>
      <c r="H3" s="87"/>
      <c r="I3" s="87"/>
      <c r="J3" s="88"/>
    </row>
    <row r="4" spans="1:10" ht="15" customHeight="1" x14ac:dyDescent="0.2">
      <c r="A4" s="231"/>
      <c r="B4" s="232"/>
      <c r="C4" s="105"/>
      <c r="D4" s="107" t="s">
        <v>921</v>
      </c>
      <c r="E4" s="87"/>
      <c r="F4" s="87"/>
      <c r="G4" s="87"/>
      <c r="H4" s="87"/>
      <c r="I4" s="87"/>
      <c r="J4" s="88"/>
    </row>
    <row r="5" spans="1:10" ht="15" customHeight="1" x14ac:dyDescent="0.2">
      <c r="A5" s="231"/>
      <c r="B5" s="232"/>
      <c r="C5" s="105"/>
      <c r="D5" s="107" t="s">
        <v>920</v>
      </c>
      <c r="E5" s="63"/>
      <c r="F5" s="63"/>
      <c r="G5" s="63"/>
      <c r="H5" s="63"/>
      <c r="I5" s="63"/>
      <c r="J5" s="64"/>
    </row>
    <row r="6" spans="1:10" ht="8.1" customHeight="1" x14ac:dyDescent="0.2">
      <c r="A6" s="233"/>
      <c r="B6" s="234"/>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0" t="s">
        <v>919</v>
      </c>
      <c r="B8" s="251"/>
      <c r="C8" s="251"/>
      <c r="D8" s="251"/>
      <c r="E8" s="251"/>
      <c r="F8" s="251"/>
      <c r="G8" s="251"/>
      <c r="H8" s="251"/>
      <c r="I8" s="251"/>
      <c r="J8" s="252"/>
    </row>
    <row r="9" spans="1:10" x14ac:dyDescent="0.2">
      <c r="A9" s="253"/>
      <c r="B9" s="251"/>
      <c r="C9" s="251"/>
      <c r="D9" s="251"/>
      <c r="E9" s="251"/>
      <c r="F9" s="251"/>
      <c r="G9" s="251"/>
      <c r="H9" s="251"/>
      <c r="I9" s="251"/>
      <c r="J9" s="252"/>
    </row>
    <row r="10" spans="1:10" x14ac:dyDescent="0.2">
      <c r="A10" s="253"/>
      <c r="B10" s="251"/>
      <c r="C10" s="251"/>
      <c r="D10" s="251"/>
      <c r="E10" s="251"/>
      <c r="F10" s="251"/>
      <c r="G10" s="251"/>
      <c r="H10" s="251"/>
      <c r="I10" s="251"/>
      <c r="J10" s="252"/>
    </row>
    <row r="11" spans="1:10" x14ac:dyDescent="0.2">
      <c r="A11" s="253"/>
      <c r="B11" s="251"/>
      <c r="C11" s="251"/>
      <c r="D11" s="251"/>
      <c r="E11" s="251"/>
      <c r="F11" s="251"/>
      <c r="G11" s="251"/>
      <c r="H11" s="251"/>
      <c r="I11" s="251"/>
      <c r="J11" s="252"/>
    </row>
    <row r="12" spans="1:10" x14ac:dyDescent="0.2">
      <c r="A12" s="253"/>
      <c r="B12" s="251"/>
      <c r="C12" s="251"/>
      <c r="D12" s="251"/>
      <c r="E12" s="251"/>
      <c r="F12" s="251"/>
      <c r="G12" s="251"/>
      <c r="H12" s="251"/>
      <c r="I12" s="251"/>
      <c r="J12" s="252"/>
    </row>
    <row r="13" spans="1:10" x14ac:dyDescent="0.2">
      <c r="A13" s="253"/>
      <c r="B13" s="251"/>
      <c r="C13" s="251"/>
      <c r="D13" s="251"/>
      <c r="E13" s="251"/>
      <c r="F13" s="251"/>
      <c r="G13" s="251"/>
      <c r="H13" s="251"/>
      <c r="I13" s="251"/>
      <c r="J13" s="252"/>
    </row>
    <row r="14" spans="1:10" x14ac:dyDescent="0.2">
      <c r="A14" s="253"/>
      <c r="B14" s="251"/>
      <c r="C14" s="251"/>
      <c r="D14" s="251"/>
      <c r="E14" s="251"/>
      <c r="F14" s="251"/>
      <c r="G14" s="251"/>
      <c r="H14" s="251"/>
      <c r="I14" s="251"/>
      <c r="J14" s="252"/>
    </row>
    <row r="15" spans="1:10" ht="6" customHeight="1" x14ac:dyDescent="0.2">
      <c r="A15" s="254"/>
      <c r="B15" s="255"/>
      <c r="C15" s="255"/>
      <c r="D15" s="255"/>
      <c r="E15" s="255"/>
      <c r="F15" s="255"/>
      <c r="G15" s="255"/>
      <c r="H15" s="255"/>
      <c r="I15" s="255"/>
      <c r="J15" s="256"/>
    </row>
    <row r="16" spans="1:10" ht="12.75" customHeight="1" x14ac:dyDescent="0.2">
      <c r="A16" s="257" t="s">
        <v>922</v>
      </c>
      <c r="B16" s="258"/>
      <c r="C16" s="258"/>
      <c r="D16" s="258"/>
      <c r="E16" s="258"/>
      <c r="F16" s="258"/>
      <c r="G16" s="258"/>
      <c r="H16" s="258"/>
      <c r="I16" s="258"/>
      <c r="J16" s="259"/>
    </row>
    <row r="17" spans="1:18" ht="12.75" customHeight="1" x14ac:dyDescent="0.2">
      <c r="A17" s="257"/>
      <c r="B17" s="258"/>
      <c r="C17" s="258"/>
      <c r="D17" s="258"/>
      <c r="E17" s="258"/>
      <c r="F17" s="258"/>
      <c r="G17" s="258"/>
      <c r="H17" s="258"/>
      <c r="I17" s="258"/>
      <c r="J17" s="259"/>
    </row>
    <row r="18" spans="1:18" ht="6" customHeight="1" x14ac:dyDescent="0.2">
      <c r="A18" s="114"/>
      <c r="B18" s="115"/>
      <c r="C18" s="115"/>
      <c r="D18" s="115"/>
      <c r="E18" s="115"/>
      <c r="F18" s="115"/>
      <c r="G18" s="115"/>
      <c r="H18" s="115"/>
      <c r="I18" s="115"/>
      <c r="J18" s="116"/>
    </row>
    <row r="19" spans="1:18" ht="12.75" customHeight="1" x14ac:dyDescent="0.2">
      <c r="A19" s="263" t="s">
        <v>916</v>
      </c>
      <c r="B19" s="264"/>
      <c r="C19" s="264"/>
      <c r="D19" s="264"/>
      <c r="E19" s="264"/>
      <c r="F19" s="264"/>
      <c r="G19" s="264"/>
      <c r="H19" s="264"/>
      <c r="I19" s="264"/>
      <c r="J19" s="265"/>
    </row>
    <row r="20" spans="1:18" ht="30" customHeight="1" x14ac:dyDescent="0.2">
      <c r="A20" s="266"/>
      <c r="B20" s="264"/>
      <c r="C20" s="264"/>
      <c r="D20" s="264"/>
      <c r="E20" s="264"/>
      <c r="F20" s="264"/>
      <c r="G20" s="264"/>
      <c r="H20" s="264"/>
      <c r="I20" s="264"/>
      <c r="J20" s="265"/>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0" t="s">
        <v>197</v>
      </c>
      <c r="B23" s="261"/>
      <c r="C23" s="261"/>
      <c r="D23" s="261"/>
      <c r="E23" s="262"/>
      <c r="F23" s="260" t="s">
        <v>198</v>
      </c>
      <c r="G23" s="261"/>
      <c r="H23" s="261"/>
      <c r="I23" s="261"/>
      <c r="J23" s="262"/>
      <c r="N23" s="150"/>
      <c r="O23" s="150"/>
      <c r="P23" s="150"/>
      <c r="Q23" s="150"/>
      <c r="R23" s="150"/>
    </row>
    <row r="24" spans="1:18" s="108" customFormat="1" ht="18.75" customHeight="1" x14ac:dyDescent="0.2">
      <c r="A24" s="241" t="s">
        <v>462</v>
      </c>
      <c r="B24" s="242"/>
      <c r="C24" s="242"/>
      <c r="D24" s="242"/>
      <c r="E24" s="243"/>
      <c r="F24" s="244">
        <v>44811</v>
      </c>
      <c r="G24" s="245"/>
      <c r="H24" s="245"/>
      <c r="I24" s="245"/>
      <c r="J24" s="246"/>
      <c r="N24" s="176"/>
      <c r="O24" s="176"/>
      <c r="P24" s="176"/>
      <c r="Q24" s="176"/>
      <c r="R24" s="176"/>
    </row>
    <row r="25" spans="1:18" ht="15" customHeight="1" x14ac:dyDescent="0.2">
      <c r="A25" s="247" t="s">
        <v>832</v>
      </c>
      <c r="B25" s="248"/>
      <c r="C25" s="248"/>
      <c r="D25" s="248"/>
      <c r="E25" s="248"/>
      <c r="F25" s="248"/>
      <c r="G25" s="248"/>
      <c r="H25" s="248"/>
      <c r="I25" s="248"/>
      <c r="J25" s="249"/>
      <c r="N25" s="4"/>
      <c r="O25" s="4"/>
      <c r="P25" s="4"/>
      <c r="Q25" s="4"/>
      <c r="R25" s="4"/>
    </row>
    <row r="26" spans="1:18" ht="15" customHeight="1" x14ac:dyDescent="0.2">
      <c r="A26" s="267" t="s">
        <v>523</v>
      </c>
      <c r="B26" s="268"/>
      <c r="C26" s="268"/>
      <c r="D26" s="268"/>
      <c r="E26" s="269"/>
      <c r="F26" s="267" t="s">
        <v>525</v>
      </c>
      <c r="G26" s="268"/>
      <c r="H26" s="268"/>
      <c r="I26" s="268"/>
      <c r="J26" s="269"/>
      <c r="N26" s="4"/>
      <c r="O26" s="4"/>
      <c r="P26" s="4"/>
      <c r="Q26" s="4"/>
      <c r="R26" s="4"/>
    </row>
    <row r="27" spans="1:18" ht="15" customHeight="1" x14ac:dyDescent="0.2">
      <c r="A27" s="284" t="s">
        <v>930</v>
      </c>
      <c r="B27" s="285"/>
      <c r="C27" s="285"/>
      <c r="D27" s="285"/>
      <c r="E27" s="286"/>
      <c r="F27" s="39" t="s">
        <v>931</v>
      </c>
      <c r="N27" s="270"/>
      <c r="O27" s="270"/>
      <c r="P27" s="270"/>
      <c r="Q27" s="270"/>
      <c r="R27" s="270"/>
    </row>
    <row r="28" spans="1:18" ht="15" customHeight="1" x14ac:dyDescent="0.2">
      <c r="A28" s="279" t="s">
        <v>463</v>
      </c>
      <c r="B28" s="280"/>
      <c r="C28" s="281"/>
      <c r="D28" s="279" t="s">
        <v>524</v>
      </c>
      <c r="E28" s="280"/>
      <c r="F28" s="280"/>
      <c r="G28" s="280"/>
      <c r="H28" s="280"/>
      <c r="I28" s="280"/>
      <c r="J28" s="281"/>
      <c r="N28" s="4"/>
      <c r="O28" s="4"/>
      <c r="P28" s="4"/>
      <c r="Q28" s="4"/>
      <c r="R28" s="4"/>
    </row>
    <row r="29" spans="1:18" ht="15" customHeight="1" x14ac:dyDescent="0.2">
      <c r="A29" s="235" t="s">
        <v>928</v>
      </c>
      <c r="B29" s="236"/>
      <c r="C29" s="237"/>
      <c r="D29" s="287" t="s">
        <v>932</v>
      </c>
      <c r="E29" s="239"/>
      <c r="F29" s="239"/>
      <c r="G29" s="239"/>
      <c r="H29" s="239"/>
      <c r="I29" s="239"/>
      <c r="J29" s="240"/>
      <c r="N29" s="4"/>
      <c r="O29" s="4"/>
      <c r="P29" s="4"/>
      <c r="Q29" s="4"/>
      <c r="R29" s="4"/>
    </row>
    <row r="30" spans="1:18" ht="15" customHeight="1" x14ac:dyDescent="0.2">
      <c r="A30" s="282" t="s">
        <v>842</v>
      </c>
      <c r="B30" s="283"/>
      <c r="C30" s="283"/>
      <c r="D30" s="283"/>
      <c r="E30" s="283"/>
      <c r="F30" s="248"/>
      <c r="G30" s="248"/>
      <c r="H30" s="248"/>
      <c r="I30" s="248"/>
      <c r="J30" s="249"/>
      <c r="N30" s="4"/>
      <c r="O30" s="4"/>
      <c r="P30" s="4"/>
      <c r="Q30" s="4"/>
      <c r="R30" s="4"/>
    </row>
    <row r="31" spans="1:18" ht="15" customHeight="1" x14ac:dyDescent="0.2">
      <c r="A31" s="267" t="s">
        <v>523</v>
      </c>
      <c r="B31" s="268"/>
      <c r="C31" s="268"/>
      <c r="D31" s="268"/>
      <c r="E31" s="268"/>
      <c r="F31" s="267" t="s">
        <v>525</v>
      </c>
      <c r="G31" s="268"/>
      <c r="H31" s="268"/>
      <c r="I31" s="268"/>
      <c r="J31" s="269"/>
    </row>
    <row r="32" spans="1:18" ht="15" customHeight="1" x14ac:dyDescent="0.2">
      <c r="A32" s="277" t="s">
        <v>927</v>
      </c>
      <c r="B32" s="278"/>
      <c r="C32" s="278"/>
      <c r="D32" s="278"/>
      <c r="E32" s="278"/>
      <c r="F32" s="284" t="s">
        <v>942</v>
      </c>
      <c r="G32" s="285"/>
      <c r="H32" s="285"/>
      <c r="I32" s="285"/>
      <c r="J32" s="286"/>
    </row>
    <row r="33" spans="1:21" ht="15" customHeight="1" x14ac:dyDescent="0.2">
      <c r="A33" s="267" t="s">
        <v>463</v>
      </c>
      <c r="B33" s="268"/>
      <c r="C33" s="269"/>
      <c r="D33" s="268" t="s">
        <v>524</v>
      </c>
      <c r="E33" s="268"/>
      <c r="F33" s="268"/>
      <c r="G33" s="268"/>
      <c r="H33" s="268"/>
      <c r="I33" s="268"/>
      <c r="J33" s="269"/>
    </row>
    <row r="34" spans="1:21" ht="15" customHeight="1" x14ac:dyDescent="0.2">
      <c r="A34" s="235" t="s">
        <v>928</v>
      </c>
      <c r="B34" s="236"/>
      <c r="C34" s="237"/>
      <c r="D34" s="238" t="s">
        <v>929</v>
      </c>
      <c r="E34" s="239"/>
      <c r="F34" s="239"/>
      <c r="G34" s="239"/>
      <c r="H34" s="239"/>
      <c r="I34" s="239"/>
      <c r="J34" s="240"/>
    </row>
    <row r="35" spans="1:21" x14ac:dyDescent="0.2">
      <c r="A35" s="271" t="s">
        <v>526</v>
      </c>
      <c r="B35" s="272"/>
      <c r="C35" s="272"/>
      <c r="D35" s="248"/>
      <c r="E35" s="248"/>
      <c r="F35" s="248"/>
      <c r="G35" s="248"/>
      <c r="H35" s="248"/>
      <c r="I35" s="248"/>
      <c r="J35" s="249"/>
    </row>
    <row r="36" spans="1:21" s="1" customFormat="1" ht="6" customHeight="1" x14ac:dyDescent="0.2">
      <c r="A36" s="78"/>
      <c r="B36" s="79"/>
      <c r="C36" s="79"/>
      <c r="D36" s="80"/>
      <c r="E36" s="80"/>
      <c r="F36" s="80"/>
      <c r="G36" s="80"/>
      <c r="H36" s="80"/>
      <c r="I36" s="80"/>
      <c r="J36" s="81"/>
    </row>
    <row r="37" spans="1:21" ht="12.75" customHeight="1" x14ac:dyDescent="0.2">
      <c r="A37" s="263" t="s">
        <v>926</v>
      </c>
      <c r="B37" s="275"/>
      <c r="C37" s="275"/>
      <c r="D37" s="275"/>
      <c r="E37" s="275"/>
      <c r="F37" s="275"/>
      <c r="G37" s="275"/>
      <c r="H37" s="275"/>
      <c r="I37" s="275"/>
      <c r="J37" s="276"/>
    </row>
    <row r="38" spans="1:21" x14ac:dyDescent="0.2">
      <c r="A38" s="263"/>
      <c r="B38" s="275"/>
      <c r="C38" s="275"/>
      <c r="D38" s="275"/>
      <c r="E38" s="275"/>
      <c r="F38" s="275"/>
      <c r="G38" s="275"/>
      <c r="H38" s="275"/>
      <c r="I38" s="275"/>
      <c r="J38" s="276"/>
      <c r="L38" s="4"/>
      <c r="M38" s="4"/>
      <c r="N38" s="4"/>
      <c r="O38" s="4"/>
      <c r="P38" s="4"/>
      <c r="Q38" s="4"/>
      <c r="R38" s="4"/>
      <c r="S38" s="4"/>
      <c r="T38" s="4"/>
      <c r="U38" s="4"/>
    </row>
    <row r="39" spans="1:21" x14ac:dyDescent="0.2">
      <c r="A39" s="263"/>
      <c r="B39" s="275"/>
      <c r="C39" s="275"/>
      <c r="D39" s="275"/>
      <c r="E39" s="275"/>
      <c r="F39" s="275"/>
      <c r="G39" s="275"/>
      <c r="H39" s="275"/>
      <c r="I39" s="275"/>
      <c r="J39" s="276"/>
      <c r="L39" s="4"/>
      <c r="M39" s="4"/>
      <c r="N39" s="4"/>
      <c r="O39" s="4"/>
      <c r="P39" s="4"/>
      <c r="Q39" s="4"/>
      <c r="R39" s="4"/>
      <c r="S39" s="4"/>
      <c r="T39" s="4"/>
      <c r="U39" s="4"/>
    </row>
    <row r="40" spans="1:21" ht="6" customHeight="1" x14ac:dyDescent="0.2">
      <c r="A40" s="263"/>
      <c r="B40" s="275"/>
      <c r="C40" s="275"/>
      <c r="D40" s="275"/>
      <c r="E40" s="275"/>
      <c r="F40" s="275"/>
      <c r="G40" s="275"/>
      <c r="H40" s="275"/>
      <c r="I40" s="275"/>
      <c r="J40" s="276"/>
      <c r="L40" s="4"/>
      <c r="M40" s="4"/>
      <c r="N40" s="4"/>
      <c r="O40" s="4"/>
      <c r="P40" s="4"/>
      <c r="Q40" s="4"/>
      <c r="R40" s="4"/>
      <c r="S40" s="4"/>
      <c r="T40" s="4"/>
      <c r="U40" s="4"/>
    </row>
    <row r="41" spans="1:21" ht="22.15" customHeight="1" x14ac:dyDescent="0.2">
      <c r="A41" s="263"/>
      <c r="B41" s="275"/>
      <c r="C41" s="275"/>
      <c r="D41" s="275"/>
      <c r="E41" s="275"/>
      <c r="F41" s="275"/>
      <c r="G41" s="275"/>
      <c r="H41" s="275"/>
      <c r="I41" s="275"/>
      <c r="J41" s="276"/>
      <c r="L41" s="273"/>
      <c r="M41" s="273"/>
      <c r="N41" s="273"/>
      <c r="O41" s="273"/>
      <c r="P41" s="273"/>
      <c r="Q41" s="273"/>
      <c r="R41" s="273"/>
      <c r="S41" s="273"/>
      <c r="T41" s="273"/>
      <c r="U41" s="4"/>
    </row>
    <row r="42" spans="1:21" ht="12" customHeight="1" x14ac:dyDescent="0.2">
      <c r="A42" s="263"/>
      <c r="B42" s="275"/>
      <c r="C42" s="275"/>
      <c r="D42" s="275"/>
      <c r="E42" s="275"/>
      <c r="F42" s="275"/>
      <c r="G42" s="275"/>
      <c r="H42" s="275"/>
      <c r="I42" s="275"/>
      <c r="J42" s="276"/>
      <c r="L42" s="273"/>
      <c r="M42" s="273"/>
      <c r="N42" s="273"/>
      <c r="O42" s="273"/>
      <c r="P42" s="273"/>
      <c r="Q42" s="273"/>
      <c r="R42" s="273"/>
      <c r="S42" s="273"/>
      <c r="T42" s="273"/>
      <c r="U42" s="4"/>
    </row>
    <row r="43" spans="1:21" ht="12.75" customHeight="1" x14ac:dyDescent="0.2">
      <c r="A43" s="263"/>
      <c r="B43" s="275"/>
      <c r="C43" s="275"/>
      <c r="D43" s="275"/>
      <c r="E43" s="275"/>
      <c r="F43" s="275"/>
      <c r="G43" s="275"/>
      <c r="H43" s="275"/>
      <c r="I43" s="275"/>
      <c r="J43" s="276"/>
      <c r="L43" s="273"/>
      <c r="M43" s="273"/>
      <c r="N43" s="273"/>
      <c r="O43" s="273"/>
      <c r="P43" s="273"/>
      <c r="Q43" s="273"/>
      <c r="R43" s="273"/>
      <c r="S43" s="273"/>
      <c r="T43" s="273"/>
      <c r="U43" s="4"/>
    </row>
    <row r="44" spans="1:21" ht="12.75" customHeight="1" x14ac:dyDescent="0.2">
      <c r="A44" s="263"/>
      <c r="B44" s="275"/>
      <c r="C44" s="275"/>
      <c r="D44" s="275"/>
      <c r="E44" s="275"/>
      <c r="F44" s="275"/>
      <c r="G44" s="275"/>
      <c r="H44" s="275"/>
      <c r="I44" s="275"/>
      <c r="J44" s="276"/>
      <c r="L44" s="273"/>
      <c r="M44" s="273"/>
      <c r="N44" s="273"/>
      <c r="O44" s="273"/>
      <c r="P44" s="273"/>
      <c r="Q44" s="273"/>
      <c r="R44" s="273"/>
      <c r="S44" s="273"/>
      <c r="T44" s="273"/>
      <c r="U44" s="4"/>
    </row>
    <row r="45" spans="1:21" ht="6" customHeight="1" x14ac:dyDescent="0.2">
      <c r="A45" s="263"/>
      <c r="B45" s="275"/>
      <c r="C45" s="275"/>
      <c r="D45" s="275"/>
      <c r="E45" s="275"/>
      <c r="F45" s="275"/>
      <c r="G45" s="275"/>
      <c r="H45" s="275"/>
      <c r="I45" s="275"/>
      <c r="J45" s="276"/>
      <c r="L45" s="273"/>
      <c r="M45" s="273"/>
      <c r="N45" s="273"/>
      <c r="O45" s="273"/>
      <c r="P45" s="273"/>
      <c r="Q45" s="273"/>
      <c r="R45" s="273"/>
      <c r="S45" s="273"/>
      <c r="T45" s="273"/>
      <c r="U45" s="4"/>
    </row>
    <row r="46" spans="1:21" ht="12.75" customHeight="1" x14ac:dyDescent="0.2">
      <c r="A46" s="263"/>
      <c r="B46" s="275"/>
      <c r="C46" s="275"/>
      <c r="D46" s="275"/>
      <c r="E46" s="275"/>
      <c r="F46" s="275"/>
      <c r="G46" s="275"/>
      <c r="H46" s="275"/>
      <c r="I46" s="275"/>
      <c r="J46" s="276"/>
      <c r="L46" s="4"/>
      <c r="M46" s="4"/>
      <c r="N46" s="4"/>
      <c r="O46" s="4"/>
      <c r="P46" s="4"/>
      <c r="Q46" s="4"/>
      <c r="R46" s="4"/>
      <c r="S46" s="4"/>
      <c r="T46" s="4"/>
      <c r="U46" s="4"/>
    </row>
    <row r="47" spans="1:21" ht="12.75" customHeight="1" x14ac:dyDescent="0.2">
      <c r="A47" s="263"/>
      <c r="B47" s="275"/>
      <c r="C47" s="275"/>
      <c r="D47" s="275"/>
      <c r="E47" s="275"/>
      <c r="F47" s="275"/>
      <c r="G47" s="275"/>
      <c r="H47" s="275"/>
      <c r="I47" s="275"/>
      <c r="J47" s="276"/>
      <c r="L47" s="4"/>
      <c r="M47" s="4"/>
      <c r="N47" s="4"/>
      <c r="O47" s="4"/>
      <c r="P47" s="4"/>
      <c r="Q47" s="4"/>
      <c r="R47" s="4"/>
      <c r="S47" s="4"/>
      <c r="T47" s="4"/>
      <c r="U47" s="4"/>
    </row>
    <row r="48" spans="1:21" ht="12.75" customHeight="1" x14ac:dyDescent="0.2">
      <c r="A48" s="263"/>
      <c r="B48" s="275"/>
      <c r="C48" s="275"/>
      <c r="D48" s="275"/>
      <c r="E48" s="275"/>
      <c r="F48" s="275"/>
      <c r="G48" s="275"/>
      <c r="H48" s="275"/>
      <c r="I48" s="275"/>
      <c r="J48" s="276"/>
      <c r="L48" s="274"/>
      <c r="M48" s="274"/>
      <c r="N48" s="274"/>
      <c r="O48" s="274"/>
      <c r="P48" s="274"/>
      <c r="Q48" s="274"/>
      <c r="R48" s="274"/>
      <c r="S48" s="274"/>
      <c r="T48" s="274"/>
      <c r="U48" s="4"/>
    </row>
    <row r="49" spans="1:21" ht="12" customHeight="1" x14ac:dyDescent="0.2">
      <c r="A49" s="263"/>
      <c r="B49" s="275"/>
      <c r="C49" s="275"/>
      <c r="D49" s="275"/>
      <c r="E49" s="275"/>
      <c r="F49" s="275"/>
      <c r="G49" s="275"/>
      <c r="H49" s="275"/>
      <c r="I49" s="275"/>
      <c r="J49" s="276"/>
      <c r="L49" s="274"/>
      <c r="M49" s="274"/>
      <c r="N49" s="274"/>
      <c r="O49" s="274"/>
      <c r="P49" s="274"/>
      <c r="Q49" s="274"/>
      <c r="R49" s="274"/>
      <c r="S49" s="274"/>
      <c r="T49" s="274"/>
      <c r="U49" s="4"/>
    </row>
    <row r="50" spans="1:21" s="113" customFormat="1" ht="55.9" customHeight="1" x14ac:dyDescent="0.2">
      <c r="A50" s="263"/>
      <c r="B50" s="275"/>
      <c r="C50" s="275"/>
      <c r="D50" s="275"/>
      <c r="E50" s="275"/>
      <c r="F50" s="275"/>
      <c r="G50" s="275"/>
      <c r="H50" s="275"/>
      <c r="I50" s="275"/>
      <c r="J50" s="276"/>
      <c r="L50" s="274"/>
      <c r="M50" s="274"/>
      <c r="N50" s="274"/>
      <c r="O50" s="274"/>
      <c r="P50" s="274"/>
      <c r="Q50" s="274"/>
      <c r="R50" s="274"/>
      <c r="S50" s="274"/>
      <c r="T50" s="27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autoFilter ref="A22:J28" xr:uid="{BC577F9B-0518-4DD5-A19C-EF73B7D3217E}"/>
  <mergeCells count="31">
    <mergeCell ref="N27:R27"/>
    <mergeCell ref="A35:J35"/>
    <mergeCell ref="L41:T45"/>
    <mergeCell ref="L48:T50"/>
    <mergeCell ref="A37:J50"/>
    <mergeCell ref="A31:E31"/>
    <mergeCell ref="F31:J31"/>
    <mergeCell ref="A29:C29"/>
    <mergeCell ref="A32:E32"/>
    <mergeCell ref="A28:C28"/>
    <mergeCell ref="A30:J30"/>
    <mergeCell ref="A27:E27"/>
    <mergeCell ref="F32:J32"/>
    <mergeCell ref="D28:J28"/>
    <mergeCell ref="D29:J29"/>
    <mergeCell ref="A2:B6"/>
    <mergeCell ref="A34:C34"/>
    <mergeCell ref="D34:J34"/>
    <mergeCell ref="A24:E24"/>
    <mergeCell ref="F24:J24"/>
    <mergeCell ref="A25:J25"/>
    <mergeCell ref="A8:J14"/>
    <mergeCell ref="A15:J15"/>
    <mergeCell ref="A16:J17"/>
    <mergeCell ref="A23:E23"/>
    <mergeCell ref="F23:J23"/>
    <mergeCell ref="A19:J20"/>
    <mergeCell ref="A33:C33"/>
    <mergeCell ref="D33:J33"/>
    <mergeCell ref="A26:E26"/>
    <mergeCell ref="F26:J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EC883445-AB8C-4B85-91F2-C19FA90AB7E9}"/>
    <hyperlink ref="D34" r:id="rId2" xr:uid="{9507BF03-0268-4580-8EA5-19D96EE95911}"/>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Alpine</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Alpine</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Alpine</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Alpine</v>
      </c>
    </row>
    <row r="2" spans="1:2" x14ac:dyDescent="0.2">
      <c r="A2" t="s">
        <v>541</v>
      </c>
      <c r="B2" s="25">
        <f>Reportdate</f>
        <v>44811</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Tami DiSalvo</v>
      </c>
    </row>
    <row r="10" spans="1:2" x14ac:dyDescent="0.2">
      <c r="A10" t="s">
        <v>218</v>
      </c>
      <c r="B10" t="str">
        <f>primarytitle</f>
        <v>Fiscal &amp; Technical Specialist</v>
      </c>
    </row>
    <row r="11" spans="1:2" x14ac:dyDescent="0.2">
      <c r="A11" t="s">
        <v>217</v>
      </c>
      <c r="B11" t="str">
        <f>primphone</f>
        <v>530-694-2192</v>
      </c>
    </row>
    <row r="12" spans="1:2" x14ac:dyDescent="0.2">
      <c r="A12" t="s">
        <v>193</v>
      </c>
      <c r="B12" s="10" t="str">
        <f>preemail</f>
        <v>tdisalvo@alpineso.com</v>
      </c>
    </row>
    <row r="13" spans="1:2" x14ac:dyDescent="0.2">
      <c r="A13" t="s">
        <v>365</v>
      </c>
      <c r="B13" t="str">
        <f>seccontact</f>
        <v>Lisa Arnold</v>
      </c>
    </row>
    <row r="14" spans="1:2" x14ac:dyDescent="0.2">
      <c r="A14" t="s">
        <v>366</v>
      </c>
      <c r="B14" t="e">
        <f>seccontitle</f>
        <v>#REF!</v>
      </c>
    </row>
    <row r="15" spans="1:2" x14ac:dyDescent="0.2">
      <c r="A15" t="s">
        <v>367</v>
      </c>
      <c r="B15" t="str">
        <f>secphone</f>
        <v>530-694-2192</v>
      </c>
    </row>
    <row r="16" spans="1:2" x14ac:dyDescent="0.2">
      <c r="A16" t="s">
        <v>368</v>
      </c>
      <c r="B16" t="str">
        <f>secemail</f>
        <v>larnold@alpineso.com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30978</v>
      </c>
    </row>
    <row r="34" spans="1:2" x14ac:dyDescent="0.2">
      <c r="A34" t="s">
        <v>557</v>
      </c>
      <c r="B34" s="11">
        <f>t1jjcpaserv</f>
        <v>2272</v>
      </c>
    </row>
    <row r="35" spans="1:2" x14ac:dyDescent="0.2">
      <c r="A35" t="s">
        <v>558</v>
      </c>
      <c r="B35" s="11">
        <f>t1jjcpaprof</f>
        <v>2453</v>
      </c>
    </row>
    <row r="36" spans="1:2" x14ac:dyDescent="0.2">
      <c r="A36" t="s">
        <v>559</v>
      </c>
      <c r="B36" s="11">
        <f>t1jjcpacbo</f>
        <v>0</v>
      </c>
    </row>
    <row r="37" spans="1:2" x14ac:dyDescent="0.2">
      <c r="A37" t="s">
        <v>560</v>
      </c>
      <c r="B37" s="11">
        <f>t1jjcpaequip</f>
        <v>5221</v>
      </c>
    </row>
    <row r="38" spans="1:2" x14ac:dyDescent="0.2">
      <c r="A38" t="s">
        <v>561</v>
      </c>
      <c r="B38" s="11">
        <f>t1jjcpaadmin</f>
        <v>9042</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49966</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Alpine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Alpine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49966</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Alpine</v>
      </c>
      <c r="B2" s="25">
        <f>Reportdate</f>
        <v>44811</v>
      </c>
      <c r="C2" s="24" t="e">
        <f>Chief</f>
        <v>#REF!</v>
      </c>
      <c r="D2" t="e">
        <f>Chiefphone2</f>
        <v>#REF!</v>
      </c>
      <c r="E2" s="10" t="e">
        <f>Address</f>
        <v>#REF!</v>
      </c>
      <c r="F2" s="10" t="e">
        <f>City</f>
        <v>#REF!</v>
      </c>
      <c r="G2" s="9" t="e">
        <f>ZIP</f>
        <v>#REF!</v>
      </c>
      <c r="H2" s="10" t="e">
        <f>Chiefemail2</f>
        <v>#REF!</v>
      </c>
      <c r="I2" t="str">
        <f>primcontact</f>
        <v>Tami DiSalvo</v>
      </c>
      <c r="J2" t="str">
        <f>primarytitle</f>
        <v>Fiscal &amp; Technical Specialist</v>
      </c>
      <c r="K2" t="str">
        <f>primphone</f>
        <v>530-694-2192</v>
      </c>
      <c r="L2" s="10" t="str">
        <f>preemail</f>
        <v>tdisalvo@alpineso.com</v>
      </c>
      <c r="M2" t="str">
        <f>seccontact</f>
        <v>Lisa Arnold</v>
      </c>
      <c r="N2" t="e">
        <f>seccontitle</f>
        <v>#REF!</v>
      </c>
      <c r="O2" t="str">
        <f>secphone</f>
        <v>530-694-2192</v>
      </c>
      <c r="P2" t="str">
        <f>secemail</f>
        <v>larnold@alpineso.com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30978</v>
      </c>
      <c r="AH2" s="11">
        <f>t1jjcpaserv</f>
        <v>2272</v>
      </c>
      <c r="AI2" s="11">
        <f>t1jjcpaprof</f>
        <v>2453</v>
      </c>
      <c r="AJ2" s="11">
        <f>t1jjcpacbo</f>
        <v>0</v>
      </c>
      <c r="AK2" s="11">
        <f>t1jjcpaequip</f>
        <v>5221</v>
      </c>
      <c r="AL2" s="11">
        <f>t1jjcpaadmin</f>
        <v>9042</v>
      </c>
      <c r="AM2" s="11">
        <f>t1jjcpaothr1</f>
        <v>0</v>
      </c>
      <c r="AN2" s="11">
        <f>t1jjcpaothr2</f>
        <v>0</v>
      </c>
      <c r="AO2" s="11">
        <f>t1jjcpaothr3</f>
        <v>0</v>
      </c>
      <c r="AP2" s="11">
        <f>t1jjcpatot</f>
        <v>49966</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Alpine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Alpine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49966</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24" sqref="M2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Alpine</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923</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934</v>
      </c>
      <c r="F9" s="303"/>
      <c r="G9" s="303"/>
      <c r="H9" s="303"/>
      <c r="I9" s="304">
        <v>5</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886</v>
      </c>
      <c r="F10" s="308"/>
      <c r="G10" s="308"/>
      <c r="H10" s="309"/>
      <c r="I10" s="301"/>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2</v>
      </c>
      <c r="J14" s="302"/>
      <c r="K14" s="97"/>
      <c r="L14" s="97"/>
      <c r="M14" s="97"/>
      <c r="N14" s="97"/>
      <c r="O14" s="98"/>
    </row>
    <row r="15" spans="1:24" ht="14.25" x14ac:dyDescent="0.2">
      <c r="A15" s="91"/>
      <c r="B15" s="45"/>
      <c r="C15" s="128"/>
      <c r="D15" s="128"/>
      <c r="E15" s="310" t="s">
        <v>815</v>
      </c>
      <c r="F15" s="310"/>
      <c r="G15" s="310"/>
      <c r="H15" s="310"/>
      <c r="I15" s="304">
        <v>3</v>
      </c>
      <c r="J15" s="305"/>
      <c r="K15" s="97"/>
      <c r="L15" s="97"/>
      <c r="M15" s="97"/>
      <c r="N15" s="97"/>
      <c r="O15" s="98"/>
    </row>
    <row r="16" spans="1:24" ht="15" x14ac:dyDescent="0.25">
      <c r="A16" s="102"/>
      <c r="B16" s="45"/>
      <c r="C16" s="128"/>
      <c r="D16" s="128"/>
      <c r="E16" s="306" t="s">
        <v>827</v>
      </c>
      <c r="F16" s="306"/>
      <c r="G16" s="306"/>
      <c r="H16" s="306"/>
      <c r="I16" s="311">
        <f>SUM(I14:J15)</f>
        <v>5</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3</v>
      </c>
      <c r="J20" s="302"/>
      <c r="K20" s="97"/>
      <c r="L20" s="97"/>
      <c r="M20" s="97"/>
      <c r="N20" s="97"/>
      <c r="O20" s="98"/>
    </row>
    <row r="21" spans="1:24" ht="14.25" x14ac:dyDescent="0.2">
      <c r="A21" s="102"/>
      <c r="B21" s="128"/>
      <c r="C21" s="128"/>
      <c r="D21" s="128"/>
      <c r="E21" s="310" t="s">
        <v>818</v>
      </c>
      <c r="F21" s="310"/>
      <c r="G21" s="310"/>
      <c r="H21" s="310"/>
      <c r="I21" s="313">
        <v>1</v>
      </c>
      <c r="J21" s="314"/>
      <c r="K21" s="97"/>
      <c r="L21" s="97"/>
      <c r="M21" s="97"/>
      <c r="N21" s="97"/>
      <c r="O21" s="98"/>
    </row>
    <row r="22" spans="1:24" ht="14.25" x14ac:dyDescent="0.2">
      <c r="A22" s="102"/>
      <c r="B22" s="128"/>
      <c r="C22" s="128"/>
      <c r="D22" s="128"/>
      <c r="E22" s="300" t="s">
        <v>819</v>
      </c>
      <c r="F22" s="300"/>
      <c r="G22" s="300"/>
      <c r="H22" s="300"/>
      <c r="I22" s="301">
        <v>1</v>
      </c>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5</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887</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R41" sqref="R4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Alpine</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935</v>
      </c>
      <c r="E7" s="366"/>
      <c r="F7" s="366"/>
      <c r="G7" s="366"/>
      <c r="H7" s="366"/>
      <c r="I7" s="367"/>
      <c r="J7" s="359">
        <v>5</v>
      </c>
      <c r="K7" s="360"/>
      <c r="L7" s="45"/>
      <c r="M7" s="45"/>
      <c r="N7" s="45"/>
      <c r="O7" s="92"/>
    </row>
    <row r="8" spans="1:37" ht="14.1" customHeight="1" x14ac:dyDescent="0.2">
      <c r="A8" s="91"/>
      <c r="B8" s="128"/>
      <c r="C8" s="128"/>
      <c r="D8" s="353" t="s">
        <v>888</v>
      </c>
      <c r="E8" s="354"/>
      <c r="F8" s="354"/>
      <c r="G8" s="354"/>
      <c r="H8" s="354"/>
      <c r="I8" s="355"/>
      <c r="J8" s="361"/>
      <c r="K8" s="362"/>
      <c r="L8" s="125"/>
      <c r="M8" s="125"/>
      <c r="N8" s="125"/>
      <c r="O8" s="126"/>
      <c r="P8" s="214"/>
    </row>
    <row r="9" spans="1:37" ht="14.1" customHeight="1" x14ac:dyDescent="0.2">
      <c r="A9" s="91"/>
      <c r="B9" s="128"/>
      <c r="C9" s="128"/>
      <c r="D9" s="356" t="s">
        <v>827</v>
      </c>
      <c r="E9" s="357"/>
      <c r="F9" s="357"/>
      <c r="G9" s="357"/>
      <c r="H9" s="357"/>
      <c r="I9" s="358"/>
      <c r="J9" s="363">
        <f>SUM(I7:J8)</f>
        <v>5</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889</v>
      </c>
      <c r="E13" s="352"/>
      <c r="F13" s="352"/>
      <c r="G13" s="352"/>
      <c r="H13" s="352"/>
      <c r="I13" s="352"/>
      <c r="J13" s="304"/>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890</v>
      </c>
      <c r="E14" s="350"/>
      <c r="F14" s="350"/>
      <c r="G14" s="350"/>
      <c r="H14" s="350"/>
      <c r="I14" s="350"/>
      <c r="J14" s="301"/>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891</v>
      </c>
      <c r="E15" s="352"/>
      <c r="F15" s="352"/>
      <c r="G15" s="352"/>
      <c r="H15" s="352"/>
      <c r="I15" s="352"/>
      <c r="J15" s="304"/>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892</v>
      </c>
      <c r="E16" s="350"/>
      <c r="F16" s="350"/>
      <c r="G16" s="350"/>
      <c r="H16" s="350"/>
      <c r="I16" s="350"/>
      <c r="J16" s="301"/>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893</v>
      </c>
      <c r="E19" s="334"/>
      <c r="F19" s="334"/>
      <c r="G19" s="334"/>
      <c r="H19" s="334"/>
      <c r="I19" s="334"/>
      <c r="J19" s="335"/>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894</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895</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896</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915</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936</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898</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0</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897</v>
      </c>
      <c r="E29" s="327"/>
      <c r="F29" s="327"/>
      <c r="G29" s="327"/>
      <c r="H29" s="327"/>
      <c r="I29" s="327"/>
      <c r="J29" s="328"/>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2</v>
      </c>
      <c r="K32" s="347"/>
      <c r="L32" s="125"/>
      <c r="M32" s="125"/>
      <c r="N32" s="125"/>
      <c r="O32" s="126"/>
      <c r="P32" s="214"/>
    </row>
    <row r="33" spans="1:37" ht="14.1" customHeight="1" x14ac:dyDescent="0.2">
      <c r="A33" s="91"/>
      <c r="B33" s="45"/>
      <c r="C33" s="45"/>
      <c r="D33" s="343" t="s">
        <v>815</v>
      </c>
      <c r="E33" s="344"/>
      <c r="F33" s="344"/>
      <c r="G33" s="344"/>
      <c r="H33" s="344"/>
      <c r="I33" s="345"/>
      <c r="J33" s="379">
        <v>3</v>
      </c>
      <c r="K33" s="380"/>
      <c r="L33" s="125"/>
      <c r="M33" s="125"/>
      <c r="N33" s="125"/>
      <c r="O33" s="126"/>
      <c r="P33" s="214"/>
    </row>
    <row r="34" spans="1:37" ht="14.1" customHeight="1" x14ac:dyDescent="0.2">
      <c r="A34" s="91"/>
      <c r="B34" s="45"/>
      <c r="C34" s="45"/>
      <c r="D34" s="384" t="s">
        <v>827</v>
      </c>
      <c r="E34" s="384"/>
      <c r="F34" s="384"/>
      <c r="G34" s="384"/>
      <c r="H34" s="384"/>
      <c r="I34" s="384"/>
      <c r="J34" s="381">
        <f>SUM(J32:K33)</f>
        <v>5</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3</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1</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1</v>
      </c>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5</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887</v>
      </c>
    </row>
    <row r="48" spans="1:37" ht="14.1" customHeight="1" x14ac:dyDescent="0.2">
      <c r="A48" s="318" t="s">
        <v>937</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899</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C25" sqref="C25:F2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Alpine</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918</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c r="H9" s="328"/>
      <c r="I9" s="183"/>
    </row>
    <row r="10" spans="1:21" ht="15" x14ac:dyDescent="0.2">
      <c r="A10" s="165"/>
      <c r="B10" s="206"/>
      <c r="C10" s="409" t="s">
        <v>872</v>
      </c>
      <c r="D10" s="409"/>
      <c r="E10" s="409"/>
      <c r="F10" s="409"/>
      <c r="G10" s="397">
        <v>8</v>
      </c>
      <c r="H10" s="397"/>
      <c r="I10" s="183"/>
    </row>
    <row r="11" spans="1:21" ht="15" x14ac:dyDescent="0.2">
      <c r="A11" s="165"/>
      <c r="B11" s="206"/>
      <c r="C11" s="401" t="s">
        <v>873</v>
      </c>
      <c r="D11" s="401"/>
      <c r="E11" s="401"/>
      <c r="F11" s="401"/>
      <c r="G11" s="328"/>
      <c r="H11" s="328"/>
      <c r="I11" s="183"/>
    </row>
    <row r="12" spans="1:21" ht="15" x14ac:dyDescent="0.25">
      <c r="A12" s="165"/>
      <c r="B12" s="177"/>
      <c r="C12" s="306" t="s">
        <v>827</v>
      </c>
      <c r="D12" s="306"/>
      <c r="E12" s="306"/>
      <c r="F12" s="306"/>
      <c r="G12" s="406">
        <f>SUM(G9:H11)</f>
        <v>8</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3</v>
      </c>
      <c r="H16" s="328"/>
      <c r="I16" s="98"/>
    </row>
    <row r="17" spans="1:9" ht="14.25" x14ac:dyDescent="0.2">
      <c r="A17" s="102"/>
      <c r="B17" s="128"/>
      <c r="C17" s="310" t="s">
        <v>815</v>
      </c>
      <c r="D17" s="310"/>
      <c r="E17" s="310"/>
      <c r="F17" s="310"/>
      <c r="G17" s="397">
        <v>5</v>
      </c>
      <c r="H17" s="397"/>
      <c r="I17" s="98"/>
    </row>
    <row r="18" spans="1:9" ht="15" x14ac:dyDescent="0.25">
      <c r="A18" s="102"/>
      <c r="B18" s="128"/>
      <c r="C18" s="306" t="s">
        <v>827</v>
      </c>
      <c r="D18" s="306"/>
      <c r="E18" s="306"/>
      <c r="F18" s="306"/>
      <c r="G18" s="392">
        <f>SUM(G16:H17)</f>
        <v>8</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v>
      </c>
      <c r="H22" s="328"/>
      <c r="I22" s="98"/>
    </row>
    <row r="23" spans="1:9" ht="14.25" x14ac:dyDescent="0.2">
      <c r="A23" s="102"/>
      <c r="B23" s="128"/>
      <c r="C23" s="310" t="s">
        <v>818</v>
      </c>
      <c r="D23" s="310"/>
      <c r="E23" s="310"/>
      <c r="F23" s="310"/>
      <c r="G23" s="393">
        <v>1</v>
      </c>
      <c r="H23" s="393"/>
      <c r="I23" s="98"/>
    </row>
    <row r="24" spans="1:9" ht="14.25" x14ac:dyDescent="0.2">
      <c r="A24" s="102"/>
      <c r="B24" s="128"/>
      <c r="C24" s="300" t="s">
        <v>817</v>
      </c>
      <c r="D24" s="300"/>
      <c r="E24" s="300"/>
      <c r="F24" s="300"/>
      <c r="G24" s="328">
        <v>4</v>
      </c>
      <c r="H24" s="328"/>
      <c r="I24" s="98"/>
    </row>
    <row r="25" spans="1:9" ht="14.25" x14ac:dyDescent="0.2">
      <c r="A25" s="102"/>
      <c r="B25" s="128"/>
      <c r="C25" s="303" t="s">
        <v>933</v>
      </c>
      <c r="D25" s="303"/>
      <c r="E25" s="303"/>
      <c r="F25" s="303"/>
      <c r="G25" s="397">
        <v>2</v>
      </c>
      <c r="H25" s="397"/>
      <c r="I25" s="98"/>
    </row>
    <row r="26" spans="1:9" ht="15" x14ac:dyDescent="0.25">
      <c r="A26" s="102"/>
      <c r="B26" s="128"/>
      <c r="C26" s="306" t="s">
        <v>827</v>
      </c>
      <c r="D26" s="306"/>
      <c r="E26" s="306"/>
      <c r="F26" s="306"/>
      <c r="G26" s="392">
        <f>SUM(G22:H25)</f>
        <v>8</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887</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O27" sqref="O27"/>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Alpine</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940</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31" zoomScaleNormal="100" workbookViewId="0">
      <selection activeCell="K132" sqref="K13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Alpine</v>
      </c>
      <c r="I1" s="374"/>
      <c r="J1" s="375"/>
    </row>
    <row r="2" spans="1:13" ht="9" customHeight="1" x14ac:dyDescent="0.2">
      <c r="A2" s="45"/>
      <c r="B2" s="45"/>
      <c r="C2" s="45"/>
      <c r="D2" s="45"/>
      <c r="E2" s="45"/>
      <c r="F2" s="45"/>
      <c r="G2" s="45"/>
      <c r="H2" s="45"/>
      <c r="I2" s="45"/>
      <c r="J2" s="45"/>
    </row>
    <row r="3" spans="1:13" ht="12" customHeight="1" x14ac:dyDescent="0.2">
      <c r="A3" s="515" t="s">
        <v>912</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75" t="s">
        <v>836</v>
      </c>
      <c r="B9" s="275"/>
      <c r="C9" s="275"/>
      <c r="D9" s="275"/>
      <c r="E9" s="275"/>
      <c r="F9" s="275"/>
      <c r="G9" s="275"/>
      <c r="H9" s="275"/>
      <c r="I9" s="275"/>
      <c r="J9" s="275"/>
    </row>
    <row r="10" spans="1:13" ht="14.1" customHeight="1" x14ac:dyDescent="0.2">
      <c r="A10" s="275"/>
      <c r="B10" s="275"/>
      <c r="C10" s="275"/>
      <c r="D10" s="275"/>
      <c r="E10" s="275"/>
      <c r="F10" s="275"/>
      <c r="G10" s="275"/>
      <c r="H10" s="275"/>
      <c r="I10" s="275"/>
      <c r="J10" s="275"/>
    </row>
    <row r="11" spans="1:13" ht="14.1" customHeight="1" x14ac:dyDescent="0.2">
      <c r="A11" s="275"/>
      <c r="B11" s="275"/>
      <c r="C11" s="275"/>
      <c r="D11" s="275"/>
      <c r="E11" s="275"/>
      <c r="F11" s="275"/>
      <c r="G11" s="275"/>
      <c r="H11" s="275"/>
      <c r="I11" s="275"/>
      <c r="J11" s="275"/>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75" t="s">
        <v>913</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Alpine</v>
      </c>
      <c r="I65" s="374"/>
      <c r="J65" s="375"/>
    </row>
    <row r="66" spans="1:10" ht="12" customHeight="1" x14ac:dyDescent="0.2">
      <c r="A66" s="74"/>
      <c r="B66" s="74"/>
      <c r="C66" s="74"/>
      <c r="D66" s="74"/>
      <c r="E66" s="74"/>
      <c r="F66" s="74"/>
      <c r="G66" s="74"/>
      <c r="H66" s="74"/>
      <c r="I66" s="74"/>
      <c r="J66" s="74"/>
    </row>
    <row r="67" spans="1:10" ht="12.75" customHeight="1" x14ac:dyDescent="0.2">
      <c r="B67" s="258" t="s">
        <v>538</v>
      </c>
      <c r="C67" s="258"/>
      <c r="D67" s="258"/>
      <c r="E67" s="258"/>
      <c r="F67" s="258"/>
      <c r="G67" s="258"/>
      <c r="H67" s="258"/>
      <c r="I67" s="258"/>
      <c r="J67" s="56"/>
    </row>
    <row r="68" spans="1:10" ht="12.75" customHeight="1" x14ac:dyDescent="0.2">
      <c r="A68" s="56"/>
      <c r="B68" s="258"/>
      <c r="C68" s="258"/>
      <c r="D68" s="258"/>
      <c r="E68" s="258"/>
      <c r="F68" s="258"/>
      <c r="G68" s="258"/>
      <c r="H68" s="258"/>
      <c r="I68" s="258"/>
      <c r="J68" s="56"/>
    </row>
    <row r="69" spans="1:10" x14ac:dyDescent="0.2">
      <c r="A69" s="56"/>
      <c r="B69" s="258"/>
      <c r="C69" s="258"/>
      <c r="D69" s="258"/>
      <c r="E69" s="258"/>
      <c r="F69" s="258"/>
      <c r="G69" s="258"/>
      <c r="H69" s="258"/>
      <c r="I69" s="258"/>
      <c r="J69" s="56"/>
    </row>
    <row r="70" spans="1:10" ht="12.95" customHeight="1" x14ac:dyDescent="0.2">
      <c r="A70" s="56"/>
      <c r="B70" s="115"/>
      <c r="C70" s="115"/>
      <c r="D70" s="115"/>
      <c r="E70" s="115"/>
      <c r="F70" s="115"/>
      <c r="G70" s="115"/>
      <c r="H70" s="115"/>
      <c r="I70" s="115"/>
      <c r="J70" s="115"/>
    </row>
    <row r="71" spans="1:10" ht="12.75" customHeight="1" x14ac:dyDescent="0.2">
      <c r="A71" s="56"/>
      <c r="B71" s="258" t="s">
        <v>214</v>
      </c>
      <c r="C71" s="258"/>
      <c r="D71" s="258"/>
      <c r="E71" s="258"/>
      <c r="F71" s="258"/>
      <c r="G71" s="258"/>
      <c r="H71" s="258"/>
      <c r="I71" s="258"/>
      <c r="J71" s="56"/>
    </row>
    <row r="72" spans="1:10" ht="12.75" customHeight="1" x14ac:dyDescent="0.2">
      <c r="A72" s="56"/>
      <c r="B72" s="258"/>
      <c r="C72" s="258"/>
      <c r="D72" s="258"/>
      <c r="E72" s="258"/>
      <c r="F72" s="258"/>
      <c r="G72" s="258"/>
      <c r="H72" s="258"/>
      <c r="I72" s="258"/>
      <c r="J72" s="56"/>
    </row>
    <row r="73" spans="1:10" x14ac:dyDescent="0.2">
      <c r="A73" s="56"/>
      <c r="B73" s="258"/>
      <c r="C73" s="258"/>
      <c r="D73" s="258"/>
      <c r="E73" s="258"/>
      <c r="F73" s="258"/>
      <c r="G73" s="258"/>
      <c r="H73" s="258"/>
      <c r="I73" s="258"/>
      <c r="J73" s="56"/>
    </row>
    <row r="74" spans="1:10" ht="12.75" customHeight="1" x14ac:dyDescent="0.2">
      <c r="A74" s="56"/>
      <c r="B74" s="258"/>
      <c r="C74" s="258"/>
      <c r="D74" s="258"/>
      <c r="E74" s="258"/>
      <c r="F74" s="258"/>
      <c r="G74" s="258"/>
      <c r="H74" s="258"/>
      <c r="I74" s="258"/>
      <c r="J74" s="56"/>
    </row>
    <row r="75" spans="1:10" ht="12.95" customHeight="1" x14ac:dyDescent="0.2">
      <c r="A75" s="56"/>
      <c r="B75" s="258"/>
      <c r="C75" s="258"/>
      <c r="D75" s="258"/>
      <c r="E75" s="258"/>
      <c r="F75" s="258"/>
      <c r="G75" s="258"/>
      <c r="H75" s="258"/>
      <c r="I75" s="258"/>
      <c r="J75" s="115"/>
    </row>
    <row r="76" spans="1:10" ht="12.95" customHeight="1" x14ac:dyDescent="0.2">
      <c r="A76" s="56"/>
      <c r="B76" s="115"/>
      <c r="C76" s="115"/>
      <c r="D76" s="115"/>
      <c r="E76" s="115"/>
      <c r="F76" s="115"/>
      <c r="G76" s="115"/>
      <c r="H76" s="115"/>
      <c r="I76" s="115"/>
      <c r="J76" s="115"/>
    </row>
    <row r="77" spans="1:10" ht="12.75" customHeight="1" x14ac:dyDescent="0.2">
      <c r="A77" s="45"/>
      <c r="B77" s="258" t="s">
        <v>833</v>
      </c>
      <c r="C77" s="258"/>
      <c r="D77" s="258"/>
      <c r="E77" s="258"/>
      <c r="F77" s="258"/>
      <c r="G77" s="258"/>
      <c r="H77" s="258"/>
      <c r="I77" s="258"/>
      <c r="J77" s="56"/>
    </row>
    <row r="78" spans="1:10" ht="12.75" customHeight="1" x14ac:dyDescent="0.2">
      <c r="A78" s="45"/>
      <c r="B78" s="258"/>
      <c r="C78" s="258"/>
      <c r="D78" s="258"/>
      <c r="E78" s="258"/>
      <c r="F78" s="258"/>
      <c r="G78" s="258"/>
      <c r="H78" s="258"/>
      <c r="I78" s="258"/>
      <c r="J78" s="56"/>
    </row>
    <row r="79" spans="1:10" ht="12.95" customHeight="1" x14ac:dyDescent="0.2">
      <c r="A79" s="45"/>
      <c r="B79" s="258"/>
      <c r="C79" s="258"/>
      <c r="D79" s="258"/>
      <c r="E79" s="258"/>
      <c r="F79" s="258"/>
      <c r="G79" s="258"/>
      <c r="H79" s="258"/>
      <c r="I79" s="258"/>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58" t="s">
        <v>834</v>
      </c>
      <c r="C86" s="258"/>
      <c r="D86" s="258"/>
      <c r="E86" s="258"/>
      <c r="F86" s="258"/>
      <c r="G86" s="258"/>
      <c r="H86" s="258"/>
      <c r="I86" s="258"/>
      <c r="J86" s="74"/>
    </row>
    <row r="87" spans="1:10" x14ac:dyDescent="0.2">
      <c r="A87" s="45"/>
      <c r="B87" s="258"/>
      <c r="C87" s="258"/>
      <c r="D87" s="258"/>
      <c r="E87" s="258"/>
      <c r="F87" s="258"/>
      <c r="G87" s="258"/>
      <c r="H87" s="258"/>
      <c r="I87" s="258"/>
      <c r="J87" s="74"/>
    </row>
    <row r="88" spans="1:10" x14ac:dyDescent="0.2">
      <c r="A88" s="45"/>
      <c r="B88" s="258"/>
      <c r="C88" s="258"/>
      <c r="D88" s="258"/>
      <c r="E88" s="258"/>
      <c r="F88" s="258"/>
      <c r="G88" s="258"/>
      <c r="H88" s="258"/>
      <c r="I88" s="258"/>
      <c r="J88" s="74"/>
    </row>
    <row r="89" spans="1:10" ht="12.95" customHeight="1" x14ac:dyDescent="0.2">
      <c r="A89" s="45"/>
      <c r="B89" s="201"/>
      <c r="C89" s="201"/>
      <c r="D89" s="201"/>
      <c r="E89" s="201"/>
      <c r="F89" s="201"/>
      <c r="G89" s="201"/>
      <c r="H89" s="201"/>
      <c r="I89" s="201"/>
      <c r="J89" s="201"/>
    </row>
    <row r="90" spans="1:10" ht="12.75" customHeight="1" x14ac:dyDescent="0.2">
      <c r="A90" s="45"/>
      <c r="B90" s="258" t="s">
        <v>812</v>
      </c>
      <c r="C90" s="258"/>
      <c r="D90" s="258"/>
      <c r="E90" s="258"/>
      <c r="F90" s="258"/>
      <c r="G90" s="258"/>
      <c r="H90" s="258"/>
      <c r="I90" s="258"/>
      <c r="J90" s="74"/>
    </row>
    <row r="91" spans="1:10" ht="24.75" customHeight="1" x14ac:dyDescent="0.2">
      <c r="A91" s="45"/>
      <c r="B91" s="258"/>
      <c r="C91" s="258"/>
      <c r="D91" s="258"/>
      <c r="E91" s="258"/>
      <c r="F91" s="258"/>
      <c r="G91" s="258"/>
      <c r="H91" s="258"/>
      <c r="I91" s="258"/>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917</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914</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Alpine</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74" t="s">
        <v>938</v>
      </c>
      <c r="F128" s="475"/>
      <c r="G128" s="475"/>
      <c r="H128" s="475"/>
      <c r="I128" s="475"/>
      <c r="J128" s="476"/>
    </row>
    <row r="129" spans="1:16" ht="12.75" customHeight="1" x14ac:dyDescent="0.2">
      <c r="A129" s="480" t="s">
        <v>910</v>
      </c>
      <c r="B129" s="481"/>
      <c r="C129" s="481"/>
      <c r="D129" s="482"/>
      <c r="E129" s="477"/>
      <c r="F129" s="478"/>
      <c r="G129" s="478"/>
      <c r="H129" s="478"/>
      <c r="I129" s="478"/>
      <c r="J129" s="479"/>
    </row>
    <row r="130" spans="1:16" x14ac:dyDescent="0.2">
      <c r="A130" s="511" t="s">
        <v>911</v>
      </c>
      <c r="B130" s="512"/>
      <c r="C130" s="512"/>
      <c r="D130" s="512"/>
      <c r="E130" s="508" t="s">
        <v>517</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c r="F132" s="466"/>
      <c r="G132" s="466">
        <v>30978</v>
      </c>
      <c r="H132" s="466"/>
      <c r="I132" s="467"/>
      <c r="J132" s="467"/>
    </row>
    <row r="133" spans="1:16" x14ac:dyDescent="0.2">
      <c r="A133" s="513" t="s">
        <v>528</v>
      </c>
      <c r="B133" s="513"/>
      <c r="C133" s="513"/>
      <c r="D133" s="513"/>
      <c r="E133" s="448"/>
      <c r="F133" s="448"/>
      <c r="G133" s="449">
        <v>2272</v>
      </c>
      <c r="H133" s="449"/>
      <c r="I133" s="465"/>
      <c r="J133" s="465"/>
    </row>
    <row r="134" spans="1:16" x14ac:dyDescent="0.2">
      <c r="A134" s="517" t="s">
        <v>529</v>
      </c>
      <c r="B134" s="517"/>
      <c r="C134" s="517"/>
      <c r="D134" s="517"/>
      <c r="E134" s="466"/>
      <c r="F134" s="466"/>
      <c r="G134" s="466">
        <v>2453</v>
      </c>
      <c r="H134" s="466"/>
      <c r="I134" s="467"/>
      <c r="J134" s="467"/>
    </row>
    <row r="135" spans="1:16" x14ac:dyDescent="0.2">
      <c r="A135" s="513" t="s">
        <v>530</v>
      </c>
      <c r="B135" s="513"/>
      <c r="C135" s="513"/>
      <c r="D135" s="513"/>
      <c r="E135" s="448"/>
      <c r="F135" s="448"/>
      <c r="G135" s="228"/>
      <c r="H135" s="228"/>
      <c r="I135" s="465"/>
      <c r="J135" s="465"/>
    </row>
    <row r="136" spans="1:16" x14ac:dyDescent="0.2">
      <c r="A136" s="517" t="s">
        <v>531</v>
      </c>
      <c r="B136" s="517"/>
      <c r="C136" s="517"/>
      <c r="D136" s="517"/>
      <c r="E136" s="466"/>
      <c r="F136" s="466"/>
      <c r="G136" s="449">
        <v>5221</v>
      </c>
      <c r="H136" s="449"/>
      <c r="I136" s="467"/>
      <c r="J136" s="467"/>
    </row>
    <row r="137" spans="1:16" x14ac:dyDescent="0.2">
      <c r="A137" s="513" t="s">
        <v>532</v>
      </c>
      <c r="B137" s="513"/>
      <c r="C137" s="513"/>
      <c r="D137" s="513"/>
      <c r="E137" s="448"/>
      <c r="F137" s="448"/>
      <c r="G137" s="449">
        <v>9042</v>
      </c>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0</v>
      </c>
      <c r="F142" s="453"/>
      <c r="G142" s="453">
        <f>SUM(G132:G141)</f>
        <v>49966</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941</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Alpine</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c r="F180" s="497"/>
      <c r="G180" s="497"/>
      <c r="H180" s="497"/>
      <c r="I180" s="497"/>
      <c r="J180" s="498"/>
    </row>
    <row r="181" spans="1:20" ht="12.75" customHeight="1" x14ac:dyDescent="0.2">
      <c r="A181" s="480" t="s">
        <v>910</v>
      </c>
      <c r="B181" s="481"/>
      <c r="C181" s="481"/>
      <c r="D181" s="482"/>
      <c r="E181" s="499"/>
      <c r="F181" s="500"/>
      <c r="G181" s="500"/>
      <c r="H181" s="500"/>
      <c r="I181" s="500"/>
      <c r="J181" s="501"/>
    </row>
    <row r="182" spans="1:20" x14ac:dyDescent="0.2">
      <c r="A182" s="511" t="s">
        <v>911</v>
      </c>
      <c r="B182" s="512"/>
      <c r="C182" s="512"/>
      <c r="D182" s="512"/>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Alpine</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c r="F233" s="497"/>
      <c r="G233" s="497"/>
      <c r="H233" s="497"/>
      <c r="I233" s="497"/>
      <c r="J233" s="498"/>
    </row>
    <row r="234" spans="1:10" ht="12.75" customHeight="1" x14ac:dyDescent="0.2">
      <c r="A234" s="480" t="s">
        <v>910</v>
      </c>
      <c r="B234" s="481"/>
      <c r="C234" s="481"/>
      <c r="D234" s="482"/>
      <c r="E234" s="499"/>
      <c r="F234" s="500"/>
      <c r="G234" s="500"/>
      <c r="H234" s="500"/>
      <c r="I234" s="500"/>
      <c r="J234" s="501"/>
    </row>
    <row r="235" spans="1:10" x14ac:dyDescent="0.2">
      <c r="A235" s="493" t="s">
        <v>911</v>
      </c>
      <c r="B235" s="494"/>
      <c r="C235" s="494"/>
      <c r="D235" s="495"/>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Alpine</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Alpine</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Alpine</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Alpine</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Alpine</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Alpine</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Alpine</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Alpine</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Alpine</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Alpine</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Alpine</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Alpine</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4">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84:J189 E191:F193 E237:J242 E244:F246 E295:J300 E302:F304 E353:J358 E360:F362 E411:J416 E418:F420 E469:J474 E476:F478 E527:J532 E534:F536 E585:J590 E592:F594 E643:J648 E650:F652 E701:J706 E708:F710 E759:J764 E766:F768 E817:J822 E824:F826 E875:J880 E882:F884 E933:J938 E132:F137 I132:J137 G136:H137 G132:H134"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E128:J129"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A23" sqref="A23:J54"/>
    </sheetView>
  </sheetViews>
  <sheetFormatPr defaultRowHeight="12.75" x14ac:dyDescent="0.2"/>
  <sheetData>
    <row r="1" spans="1:10" ht="15.75" x14ac:dyDescent="0.25">
      <c r="A1" s="376" t="s">
        <v>848</v>
      </c>
      <c r="B1" s="377"/>
      <c r="C1" s="377"/>
      <c r="D1" s="377"/>
      <c r="E1" s="377"/>
      <c r="F1" s="377"/>
      <c r="G1" s="377"/>
      <c r="H1" s="374" t="str">
        <f>'CONTACT INFORMATION'!$A$24</f>
        <v>Alpine</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228"/>
      <c r="H11" s="228"/>
      <c r="I11" s="465"/>
      <c r="J11" s="465"/>
    </row>
    <row r="12" spans="1:10" x14ac:dyDescent="0.2">
      <c r="A12" s="457" t="s">
        <v>531</v>
      </c>
      <c r="B12" s="458"/>
      <c r="C12" s="458"/>
      <c r="D12" s="459"/>
      <c r="E12" s="466"/>
      <c r="F12" s="466"/>
      <c r="G12" s="449"/>
      <c r="H12" s="449"/>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Alpine</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t="s">
        <v>939</v>
      </c>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Alpine</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Alpine</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Alpine</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Alpine</v>
      </c>
      <c r="I277" s="374"/>
      <c r="J277" s="375"/>
    </row>
    <row r="278" spans="1:10" ht="15.75" x14ac:dyDescent="0.25">
      <c r="A278" s="57"/>
      <c r="B278" s="57"/>
      <c r="C278" s="57"/>
      <c r="D278" s="57"/>
      <c r="E278" s="57"/>
      <c r="F278" s="57"/>
      <c r="G278" s="57"/>
      <c r="H278" s="57"/>
      <c r="I278" s="57"/>
      <c r="J278" s="57"/>
    </row>
    <row r="279" spans="1:10" ht="15" x14ac:dyDescent="0.25">
      <c r="A279" s="468" t="s">
        <v>900</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Alpine</v>
      </c>
      <c r="I330" s="374"/>
      <c r="J330" s="375"/>
    </row>
    <row r="331" spans="1:10" ht="15.75" x14ac:dyDescent="0.25">
      <c r="A331" s="57"/>
      <c r="B331" s="57"/>
      <c r="C331" s="57"/>
      <c r="D331" s="57"/>
      <c r="E331" s="57"/>
      <c r="F331" s="57"/>
      <c r="G331" s="57"/>
      <c r="H331" s="57"/>
      <c r="I331" s="57"/>
      <c r="J331" s="57"/>
    </row>
    <row r="332" spans="1:10" ht="15" x14ac:dyDescent="0.25">
      <c r="A332" s="468" t="s">
        <v>901</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Alpine</v>
      </c>
      <c r="I384" s="374"/>
      <c r="J384" s="375"/>
    </row>
    <row r="385" spans="1:10" ht="15.75" x14ac:dyDescent="0.25">
      <c r="A385" s="57"/>
      <c r="B385" s="57"/>
      <c r="C385" s="57"/>
      <c r="D385" s="57"/>
      <c r="E385" s="57"/>
      <c r="F385" s="57"/>
      <c r="G385" s="57"/>
      <c r="H385" s="57"/>
      <c r="I385" s="57"/>
      <c r="J385" s="57"/>
    </row>
    <row r="386" spans="1:10" ht="15" x14ac:dyDescent="0.25">
      <c r="A386" s="468" t="s">
        <v>902</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Alpine</v>
      </c>
      <c r="I438" s="374"/>
      <c r="J438" s="375"/>
    </row>
    <row r="439" spans="1:10" ht="15.75" x14ac:dyDescent="0.25">
      <c r="A439" s="57"/>
      <c r="B439" s="57"/>
      <c r="C439" s="57"/>
      <c r="D439" s="57"/>
      <c r="E439" s="57"/>
      <c r="F439" s="57"/>
      <c r="G439" s="57"/>
      <c r="H439" s="57"/>
      <c r="I439" s="57"/>
      <c r="J439" s="57"/>
    </row>
    <row r="440" spans="1:10" ht="15" x14ac:dyDescent="0.25">
      <c r="A440" s="468" t="s">
        <v>903</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Alpine</v>
      </c>
      <c r="I492" s="374"/>
      <c r="J492" s="375"/>
    </row>
    <row r="493" spans="1:10" ht="15.75" x14ac:dyDescent="0.25">
      <c r="A493" s="57"/>
      <c r="B493" s="57"/>
      <c r="C493" s="57"/>
      <c r="D493" s="57"/>
      <c r="E493" s="57"/>
      <c r="F493" s="57"/>
      <c r="G493" s="57"/>
      <c r="H493" s="57"/>
      <c r="I493" s="57"/>
      <c r="J493" s="57"/>
    </row>
    <row r="494" spans="1:10" ht="15" x14ac:dyDescent="0.25">
      <c r="A494" s="468" t="s">
        <v>904</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Alpine</v>
      </c>
      <c r="I546" s="374"/>
      <c r="J546" s="375"/>
    </row>
    <row r="547" spans="1:10" ht="15.75" x14ac:dyDescent="0.25">
      <c r="A547" s="57"/>
      <c r="B547" s="57"/>
      <c r="C547" s="57"/>
      <c r="D547" s="57"/>
      <c r="E547" s="57"/>
      <c r="F547" s="57"/>
      <c r="G547" s="57"/>
      <c r="H547" s="57"/>
      <c r="I547" s="57"/>
      <c r="J547" s="57"/>
    </row>
    <row r="548" spans="1:10" ht="15" x14ac:dyDescent="0.25">
      <c r="A548" s="468" t="s">
        <v>905</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Alpine</v>
      </c>
      <c r="I600" s="374"/>
      <c r="J600" s="375"/>
    </row>
    <row r="601" spans="1:10" ht="15.75" x14ac:dyDescent="0.25">
      <c r="A601" s="57"/>
      <c r="B601" s="57"/>
      <c r="C601" s="57"/>
      <c r="D601" s="57"/>
      <c r="E601" s="57"/>
      <c r="F601" s="57"/>
      <c r="G601" s="57"/>
      <c r="H601" s="57"/>
      <c r="I601" s="57"/>
      <c r="J601" s="57"/>
    </row>
    <row r="602" spans="1:10" ht="15" x14ac:dyDescent="0.25">
      <c r="A602" s="468" t="s">
        <v>906</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Alpine</v>
      </c>
      <c r="I654" s="374"/>
      <c r="J654" s="375"/>
    </row>
    <row r="655" spans="1:10" ht="15.75" x14ac:dyDescent="0.25">
      <c r="A655" s="57"/>
      <c r="B655" s="57"/>
      <c r="C655" s="57"/>
      <c r="D655" s="57"/>
      <c r="E655" s="57"/>
      <c r="F655" s="57"/>
      <c r="G655" s="57"/>
      <c r="H655" s="57"/>
      <c r="I655" s="57"/>
      <c r="J655" s="57"/>
    </row>
    <row r="656" spans="1:10" ht="15" x14ac:dyDescent="0.25">
      <c r="A656" s="468" t="s">
        <v>907</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Alpine</v>
      </c>
      <c r="I708" s="374"/>
      <c r="J708" s="375"/>
    </row>
    <row r="709" spans="1:10" ht="15.75" x14ac:dyDescent="0.25">
      <c r="A709" s="57"/>
      <c r="B709" s="57"/>
      <c r="C709" s="57"/>
      <c r="D709" s="57"/>
      <c r="E709" s="57"/>
      <c r="F709" s="57"/>
      <c r="G709" s="57"/>
      <c r="H709" s="57"/>
      <c r="I709" s="57"/>
      <c r="J709" s="57"/>
    </row>
    <row r="710" spans="1:10" ht="15" x14ac:dyDescent="0.25">
      <c r="A710" s="468" t="s">
        <v>908</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Alpine</v>
      </c>
      <c r="I762" s="374"/>
      <c r="J762" s="375"/>
    </row>
    <row r="763" spans="1:10" ht="15.75" x14ac:dyDescent="0.25">
      <c r="A763" s="57"/>
      <c r="B763" s="57"/>
      <c r="C763" s="57"/>
      <c r="D763" s="57"/>
      <c r="E763" s="57"/>
      <c r="F763" s="57"/>
      <c r="G763" s="57"/>
      <c r="H763" s="57"/>
      <c r="I763" s="57"/>
      <c r="J763" s="57"/>
    </row>
    <row r="764" spans="1:10" ht="15" x14ac:dyDescent="0.25">
      <c r="A764" s="468" t="s">
        <v>909</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899">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2:H12"/>
    <mergeCell ref="I11:J11"/>
    <mergeCell ref="A12:D12"/>
    <mergeCell ref="E12:F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15:F17 E63:J68 E70:F72 E119:J124 E126:F128 E174:J179 E181:F183 E229:J234 E236:F238 G12:H12 E8:J10 E13:J13 E11:F12 I11:J12"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Alpine</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5</v>
      </c>
      <c r="E10" s="130"/>
      <c r="F10" s="39"/>
      <c r="G10" s="571" t="s">
        <v>847</v>
      </c>
      <c r="H10" s="571"/>
      <c r="I10" s="572"/>
      <c r="J10" s="174">
        <f>'REPORT 1'!$I$27</f>
        <v>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5</v>
      </c>
      <c r="E17" s="39"/>
      <c r="F17" s="39"/>
      <c r="G17" s="575" t="s">
        <v>847</v>
      </c>
      <c r="H17" s="575"/>
      <c r="I17" s="576"/>
      <c r="J17" s="173">
        <f>'REPORT 3'!$J$34</f>
        <v>5</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0</v>
      </c>
      <c r="E21" s="39"/>
      <c r="F21" s="39"/>
      <c r="G21" s="575" t="s">
        <v>847</v>
      </c>
      <c r="H21" s="575"/>
      <c r="I21" s="576"/>
      <c r="J21" s="173">
        <f>'REPORT 3'!$J$44</f>
        <v>5</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8</v>
      </c>
      <c r="G28" s="575" t="s">
        <v>847</v>
      </c>
      <c r="H28" s="575"/>
      <c r="I28" s="576"/>
      <c r="J28" s="175">
        <f>'ARREST REPORT'!$G$18</f>
        <v>8</v>
      </c>
    </row>
    <row r="31" spans="1:10" ht="15" x14ac:dyDescent="0.25">
      <c r="G31" s="569" t="s">
        <v>816</v>
      </c>
      <c r="H31" s="569"/>
      <c r="I31" s="570"/>
      <c r="J31" s="171" t="s">
        <v>827</v>
      </c>
    </row>
    <row r="32" spans="1:10" s="1" customFormat="1" ht="15" x14ac:dyDescent="0.25">
      <c r="G32" s="575" t="s">
        <v>847</v>
      </c>
      <c r="H32" s="575"/>
      <c r="I32" s="576"/>
      <c r="J32" s="175">
        <f>'ARREST REPORT'!$G$26</f>
        <v>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87</vt:i4>
      </vt:variant>
    </vt:vector>
  </HeadingPairs>
  <TitlesOfParts>
    <vt:vector size="106"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Lisa K. Arnold</cp:lastModifiedBy>
  <cp:lastPrinted>2022-09-09T19:53:36Z</cp:lastPrinted>
  <dcterms:created xsi:type="dcterms:W3CDTF">2010-06-09T19:05:00Z</dcterms:created>
  <dcterms:modified xsi:type="dcterms:W3CDTF">2022-09-30T17:20:53Z</dcterms:modified>
</cp:coreProperties>
</file>