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B0628C0C-C1AD-4035-8805-0BC1204C145C}"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<sst xmlns="http://schemas.openxmlformats.org/spreadsheetml/2006/main" count="2410" uniqueCount="956">
  <si>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</si>
  <si>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</si>
  <si>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</si>
  <si>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</si>
  <si>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</si>
  <si>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</si>
  <si>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</si>
  <si>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</si>
  <si>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</si>
  <si>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</si>
  <si>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</si>
  <si>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</si>
  <si>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</si>
  <si>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</si>
  <si>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</si>
  <si>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</si>
  <si>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</si>
  <si>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</si>
  <si>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</si>
  <si>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</si>
  <si>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</si>
  <si>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</si>
  <si>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</si>
  <si>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</si>
  <si>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</si>
  <si>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</si>
  <si>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</si>
  <si>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</si>
  <si>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</si>
  <si>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</si>
  <si>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</si>
  <si>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</si>
  <si>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</si>
  <si>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</si>
  <si>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</si>
  <si>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</si>
  <si>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</si>
  <si>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</si>
  <si>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</si>
  <si>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</si>
  <si>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</si>
  <si>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</si>
  <si>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</si>
  <si>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</si>
  <si>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</si>
  <si>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</si>
  <si>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</si>
  <si>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</si>
  <si>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</si>
  <si>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</si>
  <si>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</si>
  <si>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</si>
  <si>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</si>
  <si>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</si>
  <si>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</si>
  <si>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</si>
  <si>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</si>
  <si>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</si>
  <si>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</si>
  <si>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</si>
  <si>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</si>
  <si>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</si>
  <si>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</si>
  <si>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</si>
  <si>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</si>
  <si>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</si>
  <si>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</si>
  <si>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</si>
  <si>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</si>
  <si>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</si>
  <si>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</si>
  <si>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</si>
  <si>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</si>
  <si>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</si>
  <si>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</si>
  <si>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</si>
  <si>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</si>
  <si>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</si>
  <si>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</si>
  <si>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</si>
  <si>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</si>
  <si>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</si>
  <si>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</si>
  <si>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</si>
  <si>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</si>
  <si>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</si>
  <si>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</si>
  <si>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</si>
  <si>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</si>
  <si>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</si>
  <si>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</si>
  <si>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</si>
  <si>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</si>
  <si>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</si>
  <si>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</si>
  <si>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</si>
  <si>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</si>
  <si>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</si>
  <si>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</si>
  <si>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</si>
  <si>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</si>
  <si>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</si>
  <si>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</si>
  <si>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</si>
  <si>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</si>
  <si>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</si>
  <si>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</si>
  <si>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</si>
  <si>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</si>
  <si>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</si>
  <si>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</si>
  <si>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</si>
  <si>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</si>
  <si>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</si>
  <si>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</si>
  <si>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</si>
  <si>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</si>
  <si>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</si>
  <si>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</si>
  <si>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</si>
  <si>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</si>
  <si>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</si>
  <si>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</si>
  <si>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</si>
  <si>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</si>
  <si>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</si>
  <si>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</si>
  <si>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</si>
  <si>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</si>
  <si>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</si>
  <si>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</si>
  <si>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</si>
  <si>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</si>
  <si>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</si>
  <si>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</si>
  <si>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</si>
  <si>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</si>
  <si>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</si>
  <si>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</si>
  <si>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</si>
  <si>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</si>
  <si>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</si>
  <si>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</si>
  <si>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</si>
  <si>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</si>
  <si>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</si>
  <si>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</si>
  <si>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</si>
  <si>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</si>
  <si>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</si>
  <si>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</si>
  <si>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</si>
  <si>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</si>
  <si>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</si>
  <si>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</si>
  <si>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</si>
  <si>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</si>
  <si>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</si>
  <si>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</si>
  <si>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</si>
  <si>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</si>
  <si>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</si>
  <si>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</si>
  <si>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</si>
  <si>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</si>
  <si>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</si>
  <si>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</si>
  <si>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</si>
  <si>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</si>
  <si>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</si>
  <si>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</si>
  <si>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</si>
  <si>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</si>
  <si>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</si>
  <si>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</si>
  <si>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</si>
  <si>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</si>
  <si>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</si>
  <si>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</si>
  <si>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</si>
  <si>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</si>
  <si>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</si>
  <si>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</si>
  <si>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</si>
  <si>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</si>
  <si>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</si>
  <si>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</si>
  <si>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</si>
  <si>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</si>
  <si>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</si>
  <si>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</si>
  <si>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</si>
  <si>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</si>
  <si>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</si>
  <si>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</si>
  <si>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</si>
  <si>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</si>
  <si>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</si>
  <si>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</si>
  <si>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</si>
  <si>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</si>
  <si>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</si>
  <si>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</si>
  <si>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</si>
  <si>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</si>
  <si>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</si>
  <si>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</si>
  <si>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</si>
  <si>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</si>
  <si>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</si>
  <si>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</si>
  <si>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</si>
  <si>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</si>
  <si>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</si>
  <si>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</si>
  <si>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</si>
  <si>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</si>
  <si>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</si>
  <si>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</si>
  <si>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</si>
  <si>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</si>
  <si>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</si>
  <si>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</si>
  <si>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</si>
  <si>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</si>
  <si>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</si>
  <si>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</si>
  <si>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</si>
  <si>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</si>
  <si>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</si>
  <si>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</si>
  <si>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</si>
  <si>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</si>
  <si>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</si>
  <si>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</si>
  <si>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</si>
  <si>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</si>
  <si>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</si>
  <si>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</si>
  <si>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</si>
  <si>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</si>
  <si>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</si>
  <si>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</si>
  <si>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</si>
  <si>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</si>
  <si>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</si>
  <si>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</si>
  <si>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</si>
  <si>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</si>
  <si>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</si>
  <si>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</si>
  <si>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</si>
  <si>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</si>
  <si>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</si>
  <si>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</si>
  <si>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</si>
  <si>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</si>
  <si>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</si>
  <si>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</si>
  <si>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</si>
  <si>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</si>
  <si>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</si>
  <si>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</si>
  <si>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</si>
  <si>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</si>
  <si>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</si>
  <si>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</si>
  <si>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</si>
  <si>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</si>
  <si>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</si>
  <si>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</si>
  <si>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</si>
  <si>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</si>
  <si>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</si>
  <si>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</si>
  <si>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</si>
  <si>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</si>
  <si>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</si>
  <si>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</si>
  <si>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</si>
  <si>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</si>
  <si>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</si>
  <si>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</si>
  <si>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</si>
  <si>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</si>
  <si>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</si>
  <si>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</si>
  <si>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</si>
  <si>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</si>
  <si>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</si>
  <si>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</si>
  <si>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</si>
  <si>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</si>
  <si>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</si>
  <si>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</si>
  <si>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</si>
  <si>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</si>
  <si>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</si>
  <si>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</si>
  <si>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</si>
  <si>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</si>
  <si>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</si>
  <si>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</si>
  <si>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</si>
  <si>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</si>
  <si>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</si>
  <si>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</si>
  <si>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</si>
  <si>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</si>
  <si>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</si>
  <si>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</si>
  <si>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</si>
  <si>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</si>
  <si>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</si>
  <si>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</si>
  <si>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</si>
  <si>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</si>
  <si>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</si>
  <si>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</si>
  <si>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</si>
  <si>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</si>
  <si>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</si>
  <si>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</si>
  <si>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</si>
  <si>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</si>
  <si>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</si>
  <si>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</si>
  <si>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</si>
  <si>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</si>
  <si>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</si>
  <si>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</si>
  <si>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</si>
  <si>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</si>
  <si>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</si>
  <si>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</si>
  <si>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</si>
  <si>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</si>
  <si>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</si>
  <si>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</si>
  <si>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</si>
  <si>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</si>
  <si>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</si>
  <si>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</si>
  <si>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</si>
  <si>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</si>
  <si>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</si>
  <si>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</si>
  <si>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</si>
  <si>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</si>
  <si>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</si>
  <si>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</si>
  <si>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</si>
  <si>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</si>
  <si>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</si>
  <si>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</si>
  <si>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</si>
  <si>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</si>
  <si>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</si>
  <si>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</si>
  <si>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</si>
  <si>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</si>
  <si>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</si>
  <si>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</si>
  <si>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</si>
  <si>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</si>
  <si>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</si>
  <si>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</si>
  <si>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</si>
  <si>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</si>
  <si>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</si>
  <si>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</si>
  <si>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</si>
  <si>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</si>
  <si>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</si>
  <si>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</si>
  <si>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</si>
  <si>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</si>
  <si>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</si>
  <si>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</si>
  <si>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</si>
  <si>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</si>
  <si>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</si>
  <si>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</si>
  <si>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</si>
  <si>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</si>
  <si>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</si>
  <si>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</si>
  <si>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</si>
  <si>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</si>
  <si>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</si>
  <si>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</si>
  <si>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</si>
  <si>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</si>
  <si>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</si>
  <si>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</si>
  <si>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</si>
  <si>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</si>
  <si>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</si>
  <si>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</si>
  <si>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</si>
  <si>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</si>
  <si>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</si>
  <si>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</si>
  <si>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</si>
  <si>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</si>
  <si>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</si>
  <si>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</si>
  <si>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</si>
  <si>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</si>
  <si>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</si>
  <si>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</si>
  <si>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</si>
  <si>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</si>
  <si>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</si>
  <si>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</si>
  <si>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</si>
  <si>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</si>
  <si>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</si>
  <si>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</si>
  <si>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</si>
  <si>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</si>
  <si>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</si>
  <si>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</si>
  <si>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</si>
  <si>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</si>
  <si>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</si>
  <si>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</si>
  <si>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</si>
  <si>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</si>
  <si>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</si>
  <si>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</si>
  <si>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</si>
  <si>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</si>
  <si>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</si>
  <si>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</si>
  <si>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</si>
  <si>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</si>
  <si>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</si>
  <si>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</si>
  <si>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</si>
  <si>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</si>
  <si>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</si>
  <si>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</si>
  <si>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</si>
  <si>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</si>
  <si>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</si>
  <si>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</si>
  <si>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</si>
  <si>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</si>
  <si>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</si>
  <si>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</si>
  <si>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</si>
  <si>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</si>
  <si>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</si>
  <si>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</si>
  <si>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</si>
  <si>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</si>
  <si>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</si>
  <si>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</si>
  <si>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</si>
  <si>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</si>
  <si>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</si>
  <si>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</si>
  <si>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</si>
  <si>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</si>
  <si>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</si>
  <si>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</si>
  <si>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</si>
  <si>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</si>
  <si>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</si>
  <si>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</si>
  <si>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</si>
  <si>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</si>
  <si>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</si>
  <si>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</si>
  <si>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</si>
  <si>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</si>
  <si>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</si>
  <si>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</si>
  <si>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</si>
  <si>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</si>
  <si>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</si>
  <si>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</si>
  <si>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</si>
  <si>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</si>
  <si>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</si>
  <si>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</si>
  <si>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</si>
  <si>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</si>
  <si>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</si>
  <si>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</si>
  <si>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</si>
  <si>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</si>
  <si>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</si>
  <si>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</si>
  <si>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</si>
  <si>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</si>
  <si>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</si>
  <si>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</si>
  <si>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</si>
  <si>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</si>
  <si>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</si>
  <si>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</si>
  <si>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</si>
  <si>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</si>
  <si>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</si>
  <si>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</si>
  <si>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</si>
  <si>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</si>
  <si>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</si>
  <si>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</si>
  <si>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</si>
  <si>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</si>
  <si>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</si>
  <si>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</si>
  <si>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</si>
  <si>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</si>
  <si>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</si>
  <si>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</si>
  <si>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</si>
  <si>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</si>
  <si>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</si>
  <si>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</si>
  <si>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</si>
  <si>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</si>
  <si>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</si>
  <si>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</si>
  <si>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</si>
  <si>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</si>
  <si>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</si>
  <si>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</si>
  <si>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</si>
  <si>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</si>
  <si>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</si>
  <si>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</si>
  <si>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</si>
  <si>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</si>
  <si>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</si>
  <si>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</si>
  <si>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</si>
  <si>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</si>
  <si>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</si>
  <si>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</si>
  <si>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</si>
  <si>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</si>
  <si>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</si>
  <si>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</si>
  <si>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</si>
  <si>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</si>
  <si>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</si>
  <si>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</si>
  <si>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</si>
  <si>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</si>
  <si>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</si>
  <si>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</si>
  <si>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</si>
  <si>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</si>
  <si>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</si>
  <si>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</si>
  <si>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</si>
  <si>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</si>
  <si>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</si>
  <si>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</si>
  <si>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</si>
  <si>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</si>
  <si>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</si>
  <si>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</si>
  <si>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</si>
  <si>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</si>
  <si>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</si>
  <si>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</si>
  <si>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</si>
  <si>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</si>
  <si>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</si>
  <si>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</si>
  <si>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</si>
  <si>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</si>
  <si>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</si>
  <si>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</si>
  <si>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</si>
  <si>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</si>
  <si>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</si>
  <si>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</si>
  <si>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</si>
  <si>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</si>
  <si>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</si>
  <si>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</si>
  <si>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</si>
  <si>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</si>
  <si>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</si>
  <si>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</si>
  <si>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</si>
  <si>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</si>
  <si>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</si>
  <si>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</si>
  <si>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</si>
  <si>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</si>
  <si>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</si>
  <si>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</si>
  <si>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</si>
  <si>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</si>
  <si>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</si>
  <si>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</si>
  <si>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</si>
  <si>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</si>
  <si>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</si>
  <si>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</si>
  <si>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</si>
  <si>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</si>
  <si>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</si>
  <si>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</si>
  <si>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</si>
  <si>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</si>
  <si>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</si>
  <si>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</si>
  <si>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</si>
  <si>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</si>
  <si>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</si>
  <si>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</si>
  <si>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</si>
  <si>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</si>
  <si>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</si>
  <si>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</si>
  <si>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</si>
  <si>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</si>
  <si>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</si>
  <si>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</si>
  <si>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</si>
  <si>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</si>
  <si>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</si>
  <si>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</si>
  <si>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</si>
  <si>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</si>
  <si>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</si>
  <si>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</si>
  <si>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</si>
  <si>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</si>
  <si>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</si>
  <si>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</si>
  <si>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</si>
  <si>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</si>
  <si>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</si>
  <si>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</si>
  <si>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</si>
  <si>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</si>
  <si>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</si>
  <si>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</si>
  <si>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</si>
  <si>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</si>
  <si>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</si>
  <si>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</si>
  <si>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</si>
  <si>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</si>
  <si>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</si>
  <si>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</si>
  <si>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</si>
  <si>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</si>
  <si>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</si>
  <si>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</si>
  <si>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</si>
  <si>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</si>
  <si>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</si>
  <si>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</si>
  <si>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</si>
  <si>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</si>
  <si>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</si>
  <si>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</si>
  <si>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</si>
  <si>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</si>
  <si>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</si>
  <si>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</si>
  <si>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</si>
  <si>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</si>
  <si>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</si>
  <si>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</si>
  <si>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</si>
  <si>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</si>
  <si>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</si>
  <si>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</si>
  <si>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</si>
  <si>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</si>
  <si>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</si>
  <si>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</si>
  <si>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</si>
  <si>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</si>
  <si>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</si>
  <si>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</si>
  <si>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</si>
  <si>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</si>
  <si>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</si>
  <si>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</si>
  <si>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</si>
  <si>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</si>
  <si>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</si>
  <si>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</si>
  <si>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</si>
  <si>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</si>
  <si>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</si>
  <si>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</si>
  <si>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</si>
  <si>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</si>
  <si>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</si>
  <si>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</si>
  <si>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</si>
  <si>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</si>
  <si>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</si>
  <si>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</si>
  <si>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</si>
  <si>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</si>
  <si>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</si>
  <si>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</si>
  <si>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</si>
  <si>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</si>
  <si>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</si>
  <si>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</si>
  <si>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</si>
  <si>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</si>
  <si>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</si>
  <si>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</si>
  <si>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</si>
  <si>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</si>
  <si>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</si>
  <si>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</si>
  <si>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</si>
  <si>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</si>
  <si>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</si>
  <si>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</si>
  <si>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</si>
  <si>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</si>
  <si>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</si>
  <si>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</si>
  <si>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</si>
  <si>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</si>
  <si>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</si>
  <si>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</si>
  <si>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</si>
  <si>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</si>
  <si>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</si>
  <si>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</si>
  <si>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</si>
  <si>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</si>
  <si>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</si>
  <si>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</si>
  <si>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</si>
  <si>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</si>
  <si>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</si>
  <si>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</si>
  <si>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</si>
  <si>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</si>
  <si>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</si>
  <si>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</si>
  <si>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</si>
  <si>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</si>
  <si>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</si>
  <si>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</si>
  <si>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</si>
  <si>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</si>
  <si>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</si>
  <si>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</si>
  <si>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</si>
  <si>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</si>
  <si>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</si>
  <si>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</si>
  <si>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</si>
  <si>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</si>
  <si>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</si>
  <si>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</si>
  <si>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</si>
  <si>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</si>
  <si>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</si>
  <si>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</si>
  <si>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</si>
  <si>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</si>
  <si>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</si>
  <si>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</si>
  <si>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</si>
  <si>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</si>
  <si>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</si>
  <si>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</si>
  <si>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</si>
  <si>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</si>
  <si>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</si>
  <si>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</si>
  <si>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</si>
  <si>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</si>
  <si>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</si>
  <si>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</si>
  <si>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</si>
  <si>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</si>
  <si>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</si>
  <si>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</si>
  <si>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</si>
  <si>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</si>
  <si>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</si>
  <si>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</si>
  <si>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</si>
  <si>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</si>
  <si>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</si>
  <si>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</si>
  <si>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</si>
  <si>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</si>
  <si>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</si>
  <si>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</si>
  <si>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</si>
  <si>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</si>
  <si>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</si>
  <si>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</si>
  <si>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</si>
  <si>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</si>
  <si>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</si>
  <si>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</si>
  <si>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</si>
  <si>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</si>
  <si>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</si>
  <si>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</si>
  <si>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</si>
  <si>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</si>
  <si>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</si>
  <si>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</si>
  <si>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</si>
  <si>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</si>
  <si>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</si>
  <si>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</si>
  <si>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</si>
  <si>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</si>
  <si>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</si>
  <si>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</si>
  <si>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</si>
  <si>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</si>
  <si>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</si>
  <si>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</si>
  <si>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</si>
  <si>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</si>
  <si>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</si>
  <si>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</si>
  <si>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</si>
  <si>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</si>
  <si>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</si>
  <si>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</si>
  <si>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</si>
  <si>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</si>
  <si>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</si>
  <si>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</si>
  <si>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</si>
  <si>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</si>
  <si>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</si>
  <si>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</si>
  <si>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</si>
  <si>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</si>
  <si>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</si>
  <si>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</si>
  <si>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</si>
  <si>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</si>
  <si>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</si>
  <si>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</si>
  <si>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</si>
  <si>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</si>
  <si>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</si>
  <si>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</si>
  <si>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</si>
  <si>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</si>
  <si>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</si>
  <si>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</si>
  <si>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</si>
  <si>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</si>
  <si>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</si>
  <si>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</si>
  <si>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</si>
  <si>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</si>
  <si>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</si>
  <si>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</si>
  <si>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</si>
  <si>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</si>
  <si>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</si>
  <si>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</si>
  <si>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</si>
  <si>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</si>
  <si>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</si>
  <si>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</si>
  <si>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</si>
  <si>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</si>
  <si>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</si>
  <si>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</si>
  <si>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</si>
  <si>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</si>
  <si>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</si>
  <si>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</si>
  <si>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</si>
  <si>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</si>
  <si>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</si>
  <si>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</si>
  <si>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</si>
  <si>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</si>
  <si>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</si>
  <si>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</si>
  <si>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</si>
  <si>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</si>
  <si>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</si>
  <si>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</si>
  <si>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</si>
  <si>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</si>
  <si>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</si>
  <si>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</si>
  <si>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</si>
  <si>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</si>
  <si>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</si>
  <si>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</si>
  <si>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</si>
  <si>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</si>
  <si>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</si>
  <si>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</si>
  <si>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</si>
  <si>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</si>
  <si>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</si>
  <si>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</si>
  <si>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</si>
  <si>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</si>
  <si>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</si>
  <si>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</si>
  <si>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</si>
  <si>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</si>
  <si>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</si>
  <si>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</si>
  <si>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</si>
  <si>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</si>
  <si>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</si>
  <si>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</si>
  <si>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</si>
  <si>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Cesar Saray</t>
  </si>
  <si>
    <t>Probation Division Manager</t>
  </si>
  <si>
    <t>(559) 852-4333</t>
  </si>
  <si>
    <t>Cesar.Saray@countyofkings.com</t>
  </si>
  <si>
    <t>Dan Luttrell</t>
  </si>
  <si>
    <t>Deputy Chief</t>
  </si>
  <si>
    <t>(559) 852-4502</t>
  </si>
  <si>
    <t>Dan.Luttrell@countyofkings.com</t>
  </si>
  <si>
    <t>Kings County has implemented evidence-based programming over the last few years to include formal cognitive behavioral therapy to address the risks and needs of our youthful offenders, preventive services through our FAVOR Unit, and utilizing a risk assessment tool to tailor our services to the youth.  This approach is proven effective in reducing recidivism, in assisting our youth in their rehabilitation and in addressing the issues in their lives that brought them to the criminal justice system.  Juvenile crime rates in Kings County have steadily dropped over the past few years and we believe implementing these evidence-based practices has been a contributing factor.
Utilizing a therapist, dedicated to our population of youth, has proved effective.  Our youth have more access to mental health services, are quickly assessed and receive treatment in a timely manner, specifically in the outlying areas of our county where services are limited.  The availability of these services has improved participation and has increased completion of treatment over the last few years.   
Furthermore, our preventative programs allow us to intervene with a first time offender or youthful offender to address any issues through informal probation, evidence based classes through the local elementary schools, intervention through our summer program for young community members and referrals to local services to address their needs.  Focusing our efforts in preventative services and supporting our local families through a collaborative community effort has allowed us to have a greater impact on the lives of our young community members. Our FAVOR officers, informal and preventative services unit, participate in many prevention events throughout the community in collaboration with other county and city departments, non-profit organizations, community members, law enforcement agencies and our local Tachi-Yokut tribe.  These officers focus on early intervention for at risk youth.
Utilizing the PACT (Positive Achievement Change Tool) risk assessment tool has greatly impacted the delivery of services for youth on formal probation in Kings County.  Knowing the risks and needs of the population we serve has allowed us to tailor our services to better serve our population.  Demographic and crime data information is also used to determine the needs of the population we serve in the community as a whole.   The probation department works with our community partners to address any gaps in services that have been identified and to ensure services are available for those in the outlying areas of our county.</t>
  </si>
  <si>
    <t>Transitional Services</t>
  </si>
  <si>
    <t>Individual Mental Health Treatment</t>
  </si>
  <si>
    <t>YOBG funds pay for salary, benefits and associated costs for 2.0 FTE Juvenile Correctional Officer II to work out of the Kings Juvenile Center.  This Transport Officer is responsible for transporting all youth in custody to court appearances, medical and dental appointments, as well as transports to the Division of Juvenile Justice (DJJ).  Additionally, this officer provides transportation to psychiatric facilities if deemed appropriate by the court.</t>
  </si>
  <si>
    <t>F.A.V.O.R.</t>
  </si>
  <si>
    <t xml:space="preserve">The F.A.V.O.R. Program stands for Facilitating Accountability Victim Offender Restoration.  It is a prevention services program that enables the probation department to intervene at the lowest possible level with first time and low level offenders in the juvenile justice system.  We offer three month and six month programs in which the youth can complete community service, be referred for any needed services, attend school daily and be monitored by the probation department for compliance.  We offer several preventative services through this program for younger kids in our local schools and in the community.  We have 2.0 FTE Deputy Probation Officer I/II's, 1.0 FTE Deputy Probation Officer III, 1.0 FTE Juvenile Corrections Officer III that runs our community service program for informal youth and 1.0 FTE Department Specialist III.
As part of our program, our officers teach Forward Thinking, an evidence-based journaling program for youth.    Additionally, we offer a summer program through a local elementary school for children in 1st through 5th grades.  This has been a successful program and our participation numbers have increased significantly over the years.  We have several guest speakers to teach the children different skills and expose them to local services such as the Fire Department and Local Police Departments.  Many creative activities are incorporated into this summer program and we have received overwhelming positive feedback from the community.  
We offer a college tour program for our youth on informal probation.  This program allows our youth to tour big college campuses within the state of California and get information about financial aid, enrollment and the campus itself.  This is an opportunity that many of our youth may never have otherwise.  It opens their minds to the possibility of attending a large college, creates hopes and dreams of attending college and inspires our youth to reach their goals.  This has been a successful program and youth always want to participate in this program.  </t>
  </si>
  <si>
    <t>Risk/Needs Assessment Tool</t>
  </si>
  <si>
    <t>YOBG funds were used to pay for the GPS monitoring of youth who are placed on house arrest by the Court or who are in need of additional supervision.  Often times, GPS monitoring is used as an alternative sanction to incarceration, allowing the youth to remain out of custody and within more access of rehabilitative services.
We utilize Satellite Tracking of People (STOP) and their web-based Veritracks system to monitor youth placed under these services.</t>
  </si>
  <si>
    <t>The ability to provide on-going training to staff is vital to the success of our evidence based practices.  We are planning to train additional staff in Forward Thinking so that we can continue to provide evidence based programming as a preventative service and to our adjudicated wards.  Forward Thinking is an evidence based program that is provided to in-custody, committed wards and to wards that are out of custody, to provide rehabilitative services in an effort to reduce recidivism.   Ongoing training, updated training and training for new staff will be vital to ensuring the integrity and quality of the program we provide to our youth.   
With the ability to train staff in evidence based programs and have them implement the programs with fidelity, we can provide more comprehensive services to the youth under our supervision and build their capacity to function as law abiding citizens.  
During the fiscal year, our traditional (non-YOBG) funds covered all training expenses.  So we did not need to utilize YOBG funds for training during that year.</t>
  </si>
  <si>
    <t>Transportation Services Officer</t>
  </si>
  <si>
    <t>Monetary incentives are used to reward our youth when completing programing such as individual mental health or substance abuse counseling and Forward Thinking.  Gift cards are purchased from local retailers, the local mall and restaurants and are given to the youth as a reward.  The gift cards are typically in the denominations of $25.00 or $50.00 and are only given once a program is completed.  The rewards have been popular with the youth participating in the programs and have been effective in that the youth are motivated to do well.    
This fiscal year, we did not acquire any additional gift cards and monetary incentives program started being fine tuned so it was put on hold this year.  We plan on continuing our monetary incentive program for next year.</t>
  </si>
  <si>
    <r>
      <t>YOBG funds have been used for maintenance of the PACT assessment tool through a</t>
    </r>
    <r>
      <rPr>
        <sz val="10"/>
        <rFont val="Arial"/>
        <family val="2"/>
      </rPr>
      <t xml:space="preserve"> vendor, Noble, and ongoing training costs for the tool.  There are costs associated with ongoing maintenance, utilization, storage and training.  
We utilize the PACT assessment tool to properly identify the youth's risks and needs and then make appropriate referrals to evidence based programs or other community programs.  Comprehensive case plans are established with the youth and their parents to address their identified risks and needs in an effort to assist them in their rehabilitation.  The case plan is developed from the top identified criminogenic needs of the youth.   The case plans are monitored regularly by the probation department, with the youth and parent, and with the court.   
This tool is utilized in making appropriate recommendations to the court for disposition, in determining appropriateness for detention or continued detention and to determine how to best serve the youth in their rehabilitation.  The risks and needs of the youth also guide how the youth is supervised in the community and level of supervision.  
The probation department is able to utilize the assessment tool to analyze data regarding trends in criminogenic needs, risk levels and recidivism rates.  This information is valuable in evaluating our strategies to determine effectiveness of our services and to ensure the appropriate programs and services are available to our youth.</t>
    </r>
  </si>
  <si>
    <t>Contract Services- Policies and Procedures Services</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</si>
  <si>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</si>
  <si>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YOBG funding was utilized to cover costs of 1.0 FTE Deputy Probation Officer II, including salary and benefits as well as services and supplies for the Transitional Officer position.  A Transitional Deputy Probation Officer (DPO) assists youth with re-entry services prior to their release from custody.  Upon a youth's commitment, the Transitional Officer conducts a risk and needs PACT assessment and develops a case plan with the youth, setting relevant goals and interventions to assist with their rehabilitation.  The Transitional Officer reviews the youth's terms and conditions of probation and makes the necessary and appropriate referrals for school enrollment, mental health treatment and/or substance abuse treatment and arranges for enrollment upon the youth's release from custody.  We are able to decrease the time the youth may have to wait for services upon their release from custody by setting up services prior to the youth's release and working with the family to enroll the youth in school.   
The Transitional Officer is also responsible for "intake" and determines if a youth will remain detained or if their case will be handled out of custody.  The DRAI (Detention Risk Assessment Instrument) is utilized by this officer to determine if continued detention is recommended.   The officer utilizes the PACT Pre-Screen tool to determine the youth's risk to re-offend and uses this information to assist in making a decision regarding detention or release.  
To prepare for the youth's release, the Transitional Officer coordinates and facilitates Child and Family Team (CFT) meetings for the youth in custody that are transitioning back into the home.  Family members, providers, case managers and facility staff participate to develop a plan for the youth to return to their community.   
Additionally, the Transitional Officer teaches an evidence based cognitive-behavioral program called Forward Thinking within the facility for youth that are ordered by the court to participate or those that are ordered to complete the Short Term Commitment Program or the Long Term Commitment Program within the facility.   The Forward Thinking Program utilizes strategies to assist youth involved in the criminal justice system in making positive changes to their thoughts, feelings and behaviors.  </t>
  </si>
  <si>
    <t>YOBG funds pay for a 0.5 FTE contracted through Kings View Mental Health to provide dual diagnosis treatment (mental health and alcohol and other drug) for those youth residing in the outlying areas of Kings County.  There are typically little or no services in the outlying areas and transportation is an obstacle for our youth.  Services are provided to youth in outlying areas of the county that would otherwise not receive services.  Public transportation is inadequate and the majority of the youth we serve do not have reliable transportation into the more populated areas of the county where most services are provided.  
Individual and group substance abuse treatment is provided to our youth in all areas of the county.  Our contract provider is able to assess the needs of our youth quickly upon referral and provide any needed services timely.  The probation department receives regular progress reports regarding attendance and progress in treatment, to ensure the youth is benefitting from services.  
Kings View is required to employ evidence based practices and have incorporated Dialectical Behavioral Therapy (DBT) in their treatment.  DBT is a comprehensive cognitive-behavioral treatment for complex mental disorders.  DBT serves these five functions: enhances behavioral capabilities, improves motivation to change, assures that new capabilities generalize to the natural environment, structures the treatment environment in ways to support the client and enhances therapist capabilities.</t>
  </si>
  <si>
    <t>YOBG supports the salary and benefits for 1.0 FTE contracted through Kings View Mental Health.  Medi-cal is billed on eligible cases to off-set the costs associated with counseling services.  The therapist is located on site at the probation department and works exclusively with probation youth.  Individual and group counseling services are provided, along with family counseling and dual diagnosis services.  Extensive assessments are completed with probation youth to determine level of services needed and ancillary referrals to other agencies are made when appropriate.  With a dedicated therapist, we are able to identify youth in need of services much earlier and provide a continuum of care that meets each youth's particular needs. 
Kings View is required to employ evidence based practices in their treatment and have incorporated Dialectical Behavioral Therapy (DBT) in their treatment. DBT is a comprehensive cognitive-behavioral treatment for complex mental disorders. DBT serves these five functions: enhances behavioral capabilities, improves motivation to change, assures that new capabilities generalize to the natural environment, structures the treatment environment in ways to support the client and enhances therapist capabilities.</t>
  </si>
  <si>
    <t>A high risk caseload has been identified as those youth who have committed the most serious of crimes or have been assessed to be at high risk to reoffend through the PACT assessment tool.  The assigned officer monitors those youth having committed crimes involving sexual deviancy, those having severe mental health issues, those with serious gang related behaviors and those youth with violent criminal histories.  Additionally, the high risk officer monitors those youth returning from the Division of Juvenile Justice.  The officer utilizes intensive supervision of each youth, while including necessary referrals for treatment for mental health issues, alcohol and substance abuse and other identified risks.  The officer is working on establishing case plans to address identified needs of the youth and developing goals and interventions in an attempt to reduce the risk of the youth's likelihood to reoffend.  The youth identified as being at high risk to reoffend are provided with intense supervision by probation, thereby increasing public safety.  The youth are provided with rehabilitative programs such as Forward Thinking, case planning, intensive therapy and educational services.
YOBG funds pay for the salary, benefits, services and supplies for 1.0 FTE Deputy Probation Officer III.</t>
  </si>
  <si>
    <t>Our Juvenile Work Program services the county, providing clean up, graffiti removal, participation in community events and other community based activities.  This program works with those youth already adjudged a ward of the court and are ordered to complete community service hours.  The program also provides a referral source for supervising probation officers who can refer youth rather than requesting a petition be filed for a violation of probation.
YOBG funds pay for the salary and benefits for 1.0 FTE Juvenile Correctional Officer III as well as supplies necessary for the continuation of the program.
The probation department can positively impact the community by addressing the effects of vandalism and graffiti quickly.  An effective partnership has been developed with local law enforcement, businesses throughout the county and the general public.  The program accepts requests for service from anyone in the county.
Although community service alone is not an evidence based practice, this program offers the opportunity to address behavioral issues of our youth.  This program offers a lower level of intervention for our youth that are determined to be at a lower risk to reoffend, thereby reducing the exposure of those youth to higher risk youth and more criminally sophisticated youth.</t>
  </si>
  <si>
    <t>YOBG funds were used to pay for the partial cost of developing and maintaining departmental policy and procedures; services are contracted through Lexipol.  These policies and procedures serve to ensure officers are up to date with department policy and procedure when dealing with the youth we serve.  Maintaining up to date policy and procedure also ensures we maintain fidelity in the way our officers are delivering evidence based practices with our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</si>
</sst>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n.Luttrell@countyofkings.com" TargetMode="External"/><Relationship Id="rId1" Type="http://schemas.openxmlformats.org/officeDocument/2006/relationships/hyperlink" Target="mailto:Cesar.Saray@countyofking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420</v>
      </c>
      <c r="B24" s="266"/>
      <c r="C24" s="266"/>
      <c r="D24" s="266"/>
      <c r="E24" s="267"/>
      <c r="F24" s="268">
        <v>44104</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928</v>
      </c>
      <c r="B27" s="252"/>
      <c r="C27" s="252"/>
      <c r="D27" s="252"/>
      <c r="E27" s="253"/>
      <c r="F27" s="251" t="s">
        <v>929</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930</v>
      </c>
      <c r="B29" s="242"/>
      <c r="C29" s="243"/>
      <c r="D29" s="254" t="s">
        <v>931</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932</v>
      </c>
      <c r="B32" s="245"/>
      <c r="C32" s="245"/>
      <c r="D32" s="245"/>
      <c r="E32" s="245"/>
      <c r="F32" s="244" t="s">
        <v>933</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934</v>
      </c>
      <c r="B34" s="242"/>
      <c r="C34" s="243"/>
      <c r="D34" s="263" t="s">
        <v>935</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949</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Kings</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Kings</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Kings</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Kings</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Cesar Saray</v>
      </c>
    </row>
    <row r="10" spans="1:2" x14ac:dyDescent="0.25">
      <c r="A10" t="s">
        <v>218</v>
      </c>
      <c r="B10" t="str">
        <f>primarytitle</f>
        <v>Probation Division Manager</v>
      </c>
    </row>
    <row r="11" spans="1:2" x14ac:dyDescent="0.25">
      <c r="A11" t="s">
        <v>217</v>
      </c>
      <c r="B11" t="str">
        <f>primphone</f>
        <v>(559) 852-4333</v>
      </c>
    </row>
    <row r="12" spans="1:2" x14ac:dyDescent="0.25">
      <c r="A12" t="s">
        <v>193</v>
      </c>
      <c r="B12" s="10" t="str">
        <f>preemail</f>
        <v>Cesar.Saray@countyofkings.com</v>
      </c>
    </row>
    <row r="13" spans="1:2" x14ac:dyDescent="0.25">
      <c r="A13" t="s">
        <v>365</v>
      </c>
      <c r="B13" t="str">
        <f>seccontact</f>
        <v>Dan Luttrell</v>
      </c>
    </row>
    <row r="14" spans="1:2" x14ac:dyDescent="0.25">
      <c r="A14" t="s">
        <v>366</v>
      </c>
      <c r="B14" t="str">
        <f>seccontitle</f>
        <v>Deputy Chief</v>
      </c>
    </row>
    <row r="15" spans="1:2" x14ac:dyDescent="0.25">
      <c r="A15" t="s">
        <v>367</v>
      </c>
      <c r="B15" t="str">
        <f>secphone</f>
        <v>(559) 852-4502</v>
      </c>
    </row>
    <row r="16" spans="1:2" x14ac:dyDescent="0.25">
      <c r="A16" t="s">
        <v>368</v>
      </c>
      <c r="B16" t="str">
        <f>secemail</f>
        <v>Dan.Luttrell@countyofkings.com</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86171</v>
      </c>
    </row>
    <row r="34" spans="1:2" x14ac:dyDescent="0.25">
      <c r="A34" t="s">
        <v>557</v>
      </c>
      <c r="B34" s="11">
        <f>t1jjcpaserv</f>
        <v>6879</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93050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Kings</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Kings</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93050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Kings</v>
      </c>
      <c r="B2" s="25">
        <f>Reportdate</f>
        <v>44104</v>
      </c>
      <c r="C2" s="24" t="e">
        <f>Chief</f>
        <v>#REF!</v>
      </c>
      <c r="D2" t="e">
        <f>Chiefphone2</f>
        <v>#REF!</v>
      </c>
      <c r="E2" s="10" t="e">
        <f>Address</f>
        <v>#REF!</v>
      </c>
      <c r="F2" s="10" t="e">
        <f>City</f>
        <v>#REF!</v>
      </c>
      <c r="G2" s="9" t="e">
        <f>ZIP</f>
        <v>#REF!</v>
      </c>
      <c r="H2" s="10" t="e">
        <f>Chiefemail2</f>
        <v>#REF!</v>
      </c>
      <c r="I2" t="str">
        <f>primcontact</f>
        <v>Cesar Saray</v>
      </c>
      <c r="J2" t="str">
        <f>primarytitle</f>
        <v>Probation Division Manager</v>
      </c>
      <c r="K2" t="str">
        <f>primphone</f>
        <v>(559) 852-4333</v>
      </c>
      <c r="L2" s="10" t="str">
        <f>preemail</f>
        <v>Cesar.Saray@countyofkings.com</v>
      </c>
      <c r="M2" t="str">
        <f>seccontact</f>
        <v>Dan Luttrell</v>
      </c>
      <c r="N2" t="str">
        <f>seccontitle</f>
        <v>Deputy Chief</v>
      </c>
      <c r="O2" t="str">
        <f>secphone</f>
        <v>(559) 852-4502</v>
      </c>
      <c r="P2" t="str">
        <f>secemail</f>
        <v>Dan.Luttrell@countyofkings.com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86171</v>
      </c>
      <c r="AH2" s="11">
        <f>t1jjcpaserv</f>
        <v>6879</v>
      </c>
      <c r="AI2" s="11">
        <f>t1jjcpaprof</f>
        <v>0</v>
      </c>
      <c r="AJ2" s="11">
        <f>t1jjcpacbo</f>
        <v>0</v>
      </c>
      <c r="AK2" s="11">
        <f>t1jjcpaequip</f>
        <v>0</v>
      </c>
      <c r="AL2" s="11">
        <f>t1jjcpaadmin</f>
        <v>0</v>
      </c>
      <c r="AM2" s="11">
        <f>t1jjcpaothr1</f>
        <v>0</v>
      </c>
      <c r="AN2" s="11">
        <f>t1jjcpaothr2</f>
        <v>0</v>
      </c>
      <c r="AO2" s="11">
        <f>t1jjcpaothr3</f>
        <v>0</v>
      </c>
      <c r="AP2" s="11">
        <f>t1jjcpatot</f>
        <v>93050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Kings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Kings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93050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0" activePane="bottomLeft" state="frozen"/>
      <selection pane="bottomLeft" activeCell="I24" sqref="I24:J24"/>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Kings</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23</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260</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591</v>
      </c>
      <c r="J14" s="291"/>
      <c r="K14" s="97"/>
      <c r="L14" s="97"/>
      <c r="M14" s="97"/>
      <c r="N14" s="97"/>
      <c r="O14" s="98"/>
    </row>
    <row r="15" spans="1:24" ht="13.8" x14ac:dyDescent="0.25">
      <c r="A15" s="91"/>
      <c r="B15" s="45"/>
      <c r="C15" s="128"/>
      <c r="D15" s="128"/>
      <c r="E15" s="296" t="s">
        <v>815</v>
      </c>
      <c r="F15" s="296"/>
      <c r="G15" s="296"/>
      <c r="H15" s="296"/>
      <c r="I15" s="288">
        <v>268</v>
      </c>
      <c r="J15" s="289"/>
      <c r="K15" s="97"/>
      <c r="L15" s="97"/>
      <c r="M15" s="97"/>
      <c r="N15" s="97"/>
      <c r="O15" s="98"/>
    </row>
    <row r="16" spans="1:24" ht="14.4" x14ac:dyDescent="0.3">
      <c r="A16" s="102"/>
      <c r="B16" s="45"/>
      <c r="C16" s="128"/>
      <c r="D16" s="128"/>
      <c r="E16" s="298" t="s">
        <v>827</v>
      </c>
      <c r="F16" s="298"/>
      <c r="G16" s="298"/>
      <c r="H16" s="298"/>
      <c r="I16" s="292">
        <f>SUM(I14:J15)</f>
        <v>859</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538</v>
      </c>
      <c r="J20" s="291"/>
      <c r="K20" s="97"/>
      <c r="L20" s="97"/>
      <c r="M20" s="97"/>
      <c r="N20" s="97"/>
      <c r="O20" s="98"/>
    </row>
    <row r="21" spans="1:24" ht="13.8" x14ac:dyDescent="0.25">
      <c r="A21" s="102"/>
      <c r="B21" s="128"/>
      <c r="C21" s="128"/>
      <c r="D21" s="128"/>
      <c r="E21" s="296" t="s">
        <v>818</v>
      </c>
      <c r="F21" s="296"/>
      <c r="G21" s="296"/>
      <c r="H21" s="296"/>
      <c r="I21" s="309">
        <v>122</v>
      </c>
      <c r="J21" s="310"/>
      <c r="K21" s="97"/>
      <c r="L21" s="97"/>
      <c r="M21" s="97"/>
      <c r="N21" s="97"/>
      <c r="O21" s="98"/>
    </row>
    <row r="22" spans="1:24" ht="13.8" x14ac:dyDescent="0.25">
      <c r="A22" s="102"/>
      <c r="B22" s="128"/>
      <c r="C22" s="128"/>
      <c r="D22" s="128"/>
      <c r="E22" s="297" t="s">
        <v>819</v>
      </c>
      <c r="F22" s="297"/>
      <c r="G22" s="297"/>
      <c r="H22" s="297"/>
      <c r="I22" s="290">
        <v>135</v>
      </c>
      <c r="J22" s="291"/>
      <c r="K22" s="97"/>
      <c r="L22" s="97"/>
      <c r="M22" s="97"/>
      <c r="N22" s="97"/>
      <c r="O22" s="98"/>
    </row>
    <row r="23" spans="1:24" ht="13.8" x14ac:dyDescent="0.25">
      <c r="A23" s="102"/>
      <c r="B23" s="128"/>
      <c r="C23" s="128"/>
      <c r="D23" s="128"/>
      <c r="E23" s="296" t="s">
        <v>820</v>
      </c>
      <c r="F23" s="296"/>
      <c r="G23" s="296"/>
      <c r="H23" s="296"/>
      <c r="I23" s="288">
        <v>25</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33</v>
      </c>
      <c r="J25" s="289"/>
      <c r="K25" s="97"/>
      <c r="L25" s="97"/>
      <c r="M25" s="97"/>
      <c r="N25" s="97"/>
      <c r="O25" s="98"/>
    </row>
    <row r="26" spans="1:24" ht="13.8" x14ac:dyDescent="0.25">
      <c r="A26" s="102"/>
      <c r="B26" s="128"/>
      <c r="C26" s="128"/>
      <c r="D26" s="128"/>
      <c r="E26" s="297" t="s">
        <v>823</v>
      </c>
      <c r="F26" s="297"/>
      <c r="G26" s="297"/>
      <c r="H26" s="297"/>
      <c r="I26" s="290">
        <v>6</v>
      </c>
      <c r="J26" s="291"/>
      <c r="K26" s="97"/>
      <c r="L26" s="97"/>
      <c r="M26" s="97"/>
      <c r="N26" s="97"/>
      <c r="O26" s="98"/>
    </row>
    <row r="27" spans="1:24" ht="14.4" x14ac:dyDescent="0.3">
      <c r="A27" s="102"/>
      <c r="B27" s="128"/>
      <c r="C27" s="128"/>
      <c r="D27" s="128"/>
      <c r="E27" s="298" t="s">
        <v>827</v>
      </c>
      <c r="F27" s="298"/>
      <c r="G27" s="298"/>
      <c r="H27" s="298"/>
      <c r="I27" s="292">
        <f>SUM(I20:J26)</f>
        <v>859</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5" activePane="bottomLeft" state="frozen"/>
      <selection activeCell="B1" sqref="B1"/>
      <selection pane="bottomLeft" activeCell="M39" sqref="M39"/>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Kings</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128</v>
      </c>
      <c r="K7" s="360"/>
      <c r="L7" s="45"/>
      <c r="M7" s="45"/>
      <c r="N7" s="45"/>
      <c r="O7" s="92"/>
    </row>
    <row r="8" spans="1:37" ht="14.1" customHeight="1" x14ac:dyDescent="0.25">
      <c r="A8" s="91"/>
      <c r="B8" s="128"/>
      <c r="C8" s="128"/>
      <c r="D8" s="353" t="s">
        <v>890</v>
      </c>
      <c r="E8" s="354"/>
      <c r="F8" s="354"/>
      <c r="G8" s="354"/>
      <c r="H8" s="354"/>
      <c r="I8" s="355"/>
      <c r="J8" s="361">
        <v>132</v>
      </c>
      <c r="K8" s="362"/>
      <c r="L8" s="125"/>
      <c r="M8" s="125"/>
      <c r="N8" s="125"/>
      <c r="O8" s="126"/>
      <c r="P8" s="214"/>
    </row>
    <row r="9" spans="1:37" ht="14.1" customHeight="1" x14ac:dyDescent="0.25">
      <c r="A9" s="91"/>
      <c r="B9" s="128"/>
      <c r="C9" s="128"/>
      <c r="D9" s="356" t="s">
        <v>827</v>
      </c>
      <c r="E9" s="357"/>
      <c r="F9" s="357"/>
      <c r="G9" s="357"/>
      <c r="H9" s="357"/>
      <c r="I9" s="358"/>
      <c r="J9" s="337">
        <f>SUM(I7:J8)</f>
        <v>260</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13</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14</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157</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22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41</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22</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4</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77</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8</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5</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157</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202</v>
      </c>
      <c r="K32" s="370"/>
      <c r="L32" s="125"/>
      <c r="M32" s="125"/>
      <c r="N32" s="125"/>
      <c r="O32" s="126"/>
      <c r="P32" s="214"/>
    </row>
    <row r="33" spans="1:37" ht="14.1" customHeight="1" x14ac:dyDescent="0.25">
      <c r="A33" s="91"/>
      <c r="B33" s="45"/>
      <c r="C33" s="45"/>
      <c r="D33" s="329" t="s">
        <v>815</v>
      </c>
      <c r="E33" s="330"/>
      <c r="F33" s="330"/>
      <c r="G33" s="330"/>
      <c r="H33" s="330"/>
      <c r="I33" s="368"/>
      <c r="J33" s="335">
        <v>58</v>
      </c>
      <c r="K33" s="336"/>
      <c r="L33" s="125"/>
      <c r="M33" s="125"/>
      <c r="N33" s="125"/>
      <c r="O33" s="126"/>
      <c r="P33" s="214"/>
    </row>
    <row r="34" spans="1:37" ht="14.1" customHeight="1" x14ac:dyDescent="0.25">
      <c r="A34" s="91"/>
      <c r="B34" s="45"/>
      <c r="C34" s="45"/>
      <c r="D34" s="340" t="s">
        <v>827</v>
      </c>
      <c r="E34" s="340"/>
      <c r="F34" s="340"/>
      <c r="G34" s="340"/>
      <c r="H34" s="340"/>
      <c r="I34" s="340"/>
      <c r="J34" s="337">
        <f>SUM(J32:K33)</f>
        <v>260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158</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33</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43</v>
      </c>
      <c r="K39" s="291"/>
      <c r="L39" s="125"/>
      <c r="M39" s="125"/>
      <c r="N39" s="125"/>
      <c r="O39" s="126"/>
      <c r="P39" s="214"/>
    </row>
    <row r="40" spans="1:37" ht="14.1" customHeight="1" x14ac:dyDescent="0.25">
      <c r="A40" s="91"/>
      <c r="B40" s="136"/>
      <c r="C40" s="128"/>
      <c r="D40" s="333" t="s">
        <v>820</v>
      </c>
      <c r="E40" s="334"/>
      <c r="F40" s="334"/>
      <c r="G40" s="334"/>
      <c r="H40" s="334"/>
      <c r="I40" s="334"/>
      <c r="J40" s="288">
        <v>15</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7</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4</v>
      </c>
      <c r="K43" s="291"/>
      <c r="L43" s="125"/>
      <c r="M43" s="125"/>
      <c r="N43" s="125"/>
      <c r="O43" s="126"/>
      <c r="P43" s="214"/>
    </row>
    <row r="44" spans="1:37" ht="14.1" customHeight="1" x14ac:dyDescent="0.25">
      <c r="A44" s="91"/>
      <c r="B44" s="128"/>
      <c r="C44" s="128"/>
      <c r="D44" s="327" t="s">
        <v>827</v>
      </c>
      <c r="E44" s="328"/>
      <c r="F44" s="328"/>
      <c r="G44" s="328"/>
      <c r="H44" s="328"/>
      <c r="I44" s="328"/>
      <c r="J44" s="292">
        <f>SUM(J37:K43)</f>
        <v>260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9"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Kings</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99</v>
      </c>
      <c r="H9" s="386"/>
      <c r="I9" s="183"/>
    </row>
    <row r="10" spans="1:21" ht="13.8" x14ac:dyDescent="0.25">
      <c r="A10" s="165"/>
      <c r="B10" s="206"/>
      <c r="C10" s="397" t="s">
        <v>872</v>
      </c>
      <c r="D10" s="397"/>
      <c r="E10" s="397"/>
      <c r="F10" s="397"/>
      <c r="G10" s="395">
        <v>275</v>
      </c>
      <c r="H10" s="395"/>
      <c r="I10" s="183"/>
    </row>
    <row r="11" spans="1:21" ht="13.8" x14ac:dyDescent="0.25">
      <c r="A11" s="165"/>
      <c r="B11" s="206"/>
      <c r="C11" s="396" t="s">
        <v>873</v>
      </c>
      <c r="D11" s="396"/>
      <c r="E11" s="396"/>
      <c r="F11" s="396"/>
      <c r="G11" s="386">
        <v>85</v>
      </c>
      <c r="H11" s="386"/>
      <c r="I11" s="183"/>
    </row>
    <row r="12" spans="1:21" ht="14.4" x14ac:dyDescent="0.3">
      <c r="A12" s="165"/>
      <c r="B12" s="177"/>
      <c r="C12" s="298" t="s">
        <v>827</v>
      </c>
      <c r="D12" s="298"/>
      <c r="E12" s="298"/>
      <c r="F12" s="298"/>
      <c r="G12" s="392">
        <f>SUM(G9:H11)</f>
        <v>459</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305</v>
      </c>
      <c r="H16" s="386"/>
      <c r="I16" s="98"/>
    </row>
    <row r="17" spans="1:9" ht="13.8" x14ac:dyDescent="0.25">
      <c r="A17" s="102"/>
      <c r="B17" s="128"/>
      <c r="C17" s="296" t="s">
        <v>815</v>
      </c>
      <c r="D17" s="296"/>
      <c r="E17" s="296"/>
      <c r="F17" s="296"/>
      <c r="G17" s="395">
        <v>154</v>
      </c>
      <c r="H17" s="395"/>
      <c r="I17" s="98"/>
    </row>
    <row r="18" spans="1:9" ht="14.4" x14ac:dyDescent="0.3">
      <c r="A18" s="102"/>
      <c r="B18" s="128"/>
      <c r="C18" s="298" t="s">
        <v>827</v>
      </c>
      <c r="D18" s="298"/>
      <c r="E18" s="298"/>
      <c r="F18" s="298"/>
      <c r="G18" s="406">
        <f>SUM(G16:H17)</f>
        <v>459</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69</v>
      </c>
      <c r="H22" s="386"/>
      <c r="I22" s="98"/>
    </row>
    <row r="23" spans="1:9" ht="13.8" x14ac:dyDescent="0.25">
      <c r="A23" s="102"/>
      <c r="B23" s="128"/>
      <c r="C23" s="296" t="s">
        <v>818</v>
      </c>
      <c r="D23" s="296"/>
      <c r="E23" s="296"/>
      <c r="F23" s="296"/>
      <c r="G23" s="407">
        <v>69</v>
      </c>
      <c r="H23" s="407"/>
      <c r="I23" s="98"/>
    </row>
    <row r="24" spans="1:9" ht="13.8" x14ac:dyDescent="0.25">
      <c r="A24" s="102"/>
      <c r="B24" s="128"/>
      <c r="C24" s="297" t="s">
        <v>817</v>
      </c>
      <c r="D24" s="297"/>
      <c r="E24" s="297"/>
      <c r="F24" s="297"/>
      <c r="G24" s="386">
        <v>292</v>
      </c>
      <c r="H24" s="386"/>
      <c r="I24" s="98"/>
    </row>
    <row r="25" spans="1:9" ht="13.8" x14ac:dyDescent="0.25">
      <c r="A25" s="102"/>
      <c r="B25" s="128"/>
      <c r="C25" s="311" t="s">
        <v>512</v>
      </c>
      <c r="D25" s="311"/>
      <c r="E25" s="311"/>
      <c r="F25" s="311"/>
      <c r="G25" s="395">
        <v>29</v>
      </c>
      <c r="H25" s="395"/>
      <c r="I25" s="98"/>
    </row>
    <row r="26" spans="1:9" ht="14.4" x14ac:dyDescent="0.3">
      <c r="A26" s="102"/>
      <c r="B26" s="128"/>
      <c r="C26" s="298" t="s">
        <v>827</v>
      </c>
      <c r="D26" s="298"/>
      <c r="E26" s="298"/>
      <c r="F26" s="298"/>
      <c r="G26" s="406">
        <f>SUM(G22:H25)</f>
        <v>459</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Kings</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936</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59" zoomScaleNormal="100" workbookViewId="0">
      <selection activeCell="A774" sqref="A774:J808"/>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Kings</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Kings</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Kings</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937</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516</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c r="F132" s="449"/>
      <c r="G132" s="449">
        <v>86171</v>
      </c>
      <c r="H132" s="449"/>
      <c r="I132" s="450"/>
      <c r="J132" s="450"/>
    </row>
    <row r="133" spans="1:16" x14ac:dyDescent="0.25">
      <c r="A133" s="503" t="s">
        <v>528</v>
      </c>
      <c r="B133" s="503"/>
      <c r="C133" s="503"/>
      <c r="D133" s="503"/>
      <c r="E133" s="432"/>
      <c r="F133" s="432"/>
      <c r="G133" s="433">
        <v>6879</v>
      </c>
      <c r="H133" s="433"/>
      <c r="I133" s="448"/>
      <c r="J133" s="448"/>
    </row>
    <row r="134" spans="1:16" x14ac:dyDescent="0.25">
      <c r="A134" s="502" t="s">
        <v>529</v>
      </c>
      <c r="B134" s="502"/>
      <c r="C134" s="502"/>
      <c r="D134" s="502"/>
      <c r="E134" s="449"/>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0</v>
      </c>
      <c r="F142" s="437"/>
      <c r="G142" s="437">
        <f>SUM(G132:G141)</f>
        <v>93050</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950</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Kings</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536</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536</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c r="F186" s="449"/>
      <c r="G186" s="449">
        <v>2093</v>
      </c>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0</v>
      </c>
      <c r="F194" s="437"/>
      <c r="G194" s="437">
        <f>SUM(G184:G193)</f>
        <v>2093</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951</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Kings</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938</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493</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v>64340</v>
      </c>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64340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952</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Kings</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489</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t="s">
        <v>489</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v>83264</v>
      </c>
      <c r="H295" s="449"/>
      <c r="I295" s="450"/>
      <c r="J295" s="450"/>
    </row>
    <row r="296" spans="1:10" x14ac:dyDescent="0.25">
      <c r="A296" s="445" t="s">
        <v>528</v>
      </c>
      <c r="B296" s="446"/>
      <c r="C296" s="446"/>
      <c r="D296" s="447"/>
      <c r="E296" s="432"/>
      <c r="F296" s="432"/>
      <c r="G296" s="433">
        <v>6541</v>
      </c>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89805</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953</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Kings</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t="s">
        <v>479</v>
      </c>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t="s">
        <v>479</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v>87786</v>
      </c>
      <c r="H353" s="449"/>
      <c r="I353" s="450"/>
      <c r="J353" s="450"/>
    </row>
    <row r="354" spans="1:10" x14ac:dyDescent="0.25">
      <c r="A354" s="445" t="s">
        <v>528</v>
      </c>
      <c r="B354" s="446"/>
      <c r="C354" s="446"/>
      <c r="D354" s="447"/>
      <c r="E354" s="432"/>
      <c r="F354" s="432"/>
      <c r="G354" s="433">
        <v>7247</v>
      </c>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95033</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954</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Kings</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t="s">
        <v>507</v>
      </c>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t="s">
        <v>507</v>
      </c>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v>0</v>
      </c>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t="s">
        <v>944</v>
      </c>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Kings</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t="s">
        <v>945</v>
      </c>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v>164614</v>
      </c>
      <c r="H469" s="449"/>
      <c r="I469" s="450"/>
      <c r="J469" s="450"/>
    </row>
    <row r="470" spans="1:10" x14ac:dyDescent="0.25">
      <c r="A470" s="445" t="s">
        <v>528</v>
      </c>
      <c r="B470" s="446"/>
      <c r="C470" s="446"/>
      <c r="D470" s="447"/>
      <c r="E470" s="432"/>
      <c r="F470" s="432"/>
      <c r="G470" s="433">
        <v>2054</v>
      </c>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166668</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t="s">
        <v>939</v>
      </c>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Kings</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t="s">
        <v>940</v>
      </c>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t="s">
        <v>513</v>
      </c>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v>461611</v>
      </c>
      <c r="F527" s="449"/>
      <c r="G527" s="449"/>
      <c r="H527" s="449"/>
      <c r="I527" s="450"/>
      <c r="J527" s="450"/>
    </row>
    <row r="528" spans="1:10" x14ac:dyDescent="0.25">
      <c r="A528" s="445" t="s">
        <v>528</v>
      </c>
      <c r="B528" s="446"/>
      <c r="C528" s="446"/>
      <c r="D528" s="447"/>
      <c r="E528" s="432">
        <v>52015</v>
      </c>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513626</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t="s">
        <v>941</v>
      </c>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Kings</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t="s">
        <v>496</v>
      </c>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t="s">
        <v>496</v>
      </c>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v>73</v>
      </c>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73</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t="s">
        <v>946</v>
      </c>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Kings</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t="s">
        <v>942</v>
      </c>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t="s">
        <v>502</v>
      </c>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v>10702</v>
      </c>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10702</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t="s">
        <v>947</v>
      </c>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Kings</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t="s">
        <v>482</v>
      </c>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t="s">
        <v>482</v>
      </c>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v>13575</v>
      </c>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13575</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t="s">
        <v>943</v>
      </c>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Kings</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t="s">
        <v>948</v>
      </c>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t="s">
        <v>510</v>
      </c>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v>4404</v>
      </c>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4404</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t="s">
        <v>955</v>
      </c>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Kings</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Kings</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Kings</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64"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Kings</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Kings</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Kings</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Kings</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Kings</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Kings</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2" customHeight="1" x14ac:dyDescent="0.25">
      <c r="A295" s="486" t="s">
        <v>861</v>
      </c>
      <c r="B295" s="553"/>
      <c r="C295" s="553"/>
      <c r="D295" s="553"/>
      <c r="E295" s="553"/>
      <c r="F295" s="553"/>
      <c r="G295" s="553"/>
      <c r="H295" s="553"/>
      <c r="I295" s="553"/>
      <c r="J295" s="554"/>
    </row>
    <row r="296" spans="1:10" ht="13.2" customHeight="1" x14ac:dyDescent="0.25">
      <c r="A296" s="489" t="s">
        <v>862</v>
      </c>
      <c r="B296" s="555"/>
      <c r="C296" s="555"/>
      <c r="D296" s="555"/>
      <c r="E296" s="555"/>
      <c r="F296" s="555"/>
      <c r="G296" s="555"/>
      <c r="H296" s="555"/>
      <c r="I296" s="555"/>
      <c r="J296" s="556"/>
    </row>
    <row r="297" spans="1:10" ht="13.2" customHeight="1" x14ac:dyDescent="0.25">
      <c r="A297" s="489" t="s">
        <v>863</v>
      </c>
      <c r="B297" s="555"/>
      <c r="C297" s="555"/>
      <c r="D297" s="555"/>
      <c r="E297" s="555"/>
      <c r="F297" s="555"/>
      <c r="G297" s="555"/>
      <c r="H297" s="555"/>
      <c r="I297" s="555"/>
      <c r="J297" s="556"/>
    </row>
    <row r="298" spans="1:10" ht="13.2" customHeight="1" x14ac:dyDescent="0.25">
      <c r="A298" s="492" t="s">
        <v>864</v>
      </c>
      <c r="B298" s="557"/>
      <c r="C298" s="557"/>
      <c r="D298" s="557"/>
      <c r="E298" s="557"/>
      <c r="F298" s="557"/>
      <c r="G298" s="557"/>
      <c r="H298" s="557"/>
      <c r="I298" s="557"/>
      <c r="J298" s="558"/>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Kings</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2" customHeight="1" x14ac:dyDescent="0.25">
      <c r="A348" s="486" t="s">
        <v>861</v>
      </c>
      <c r="B348" s="553"/>
      <c r="C348" s="553"/>
      <c r="D348" s="553"/>
      <c r="E348" s="553"/>
      <c r="F348" s="553"/>
      <c r="G348" s="553"/>
      <c r="H348" s="553"/>
      <c r="I348" s="553"/>
      <c r="J348" s="554"/>
    </row>
    <row r="349" spans="1:10" ht="13.2" customHeight="1" x14ac:dyDescent="0.25">
      <c r="A349" s="489" t="s">
        <v>862</v>
      </c>
      <c r="B349" s="555"/>
      <c r="C349" s="555"/>
      <c r="D349" s="555"/>
      <c r="E349" s="555"/>
      <c r="F349" s="555"/>
      <c r="G349" s="555"/>
      <c r="H349" s="555"/>
      <c r="I349" s="555"/>
      <c r="J349" s="556"/>
    </row>
    <row r="350" spans="1:10" ht="13.2" customHeight="1" x14ac:dyDescent="0.25">
      <c r="A350" s="489" t="s">
        <v>863</v>
      </c>
      <c r="B350" s="555"/>
      <c r="C350" s="555"/>
      <c r="D350" s="555"/>
      <c r="E350" s="555"/>
      <c r="F350" s="555"/>
      <c r="G350" s="555"/>
      <c r="H350" s="555"/>
      <c r="I350" s="555"/>
      <c r="J350" s="556"/>
    </row>
    <row r="351" spans="1:10" ht="13.2"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Kings</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2" customHeight="1" x14ac:dyDescent="0.25">
      <c r="A402" s="486" t="s">
        <v>861</v>
      </c>
      <c r="B402" s="553"/>
      <c r="C402" s="553"/>
      <c r="D402" s="553"/>
      <c r="E402" s="553"/>
      <c r="F402" s="553"/>
      <c r="G402" s="553"/>
      <c r="H402" s="553"/>
      <c r="I402" s="553"/>
      <c r="J402" s="554"/>
    </row>
    <row r="403" spans="1:10" ht="13.2" customHeight="1" x14ac:dyDescent="0.25">
      <c r="A403" s="489" t="s">
        <v>862</v>
      </c>
      <c r="B403" s="555"/>
      <c r="C403" s="555"/>
      <c r="D403" s="555"/>
      <c r="E403" s="555"/>
      <c r="F403" s="555"/>
      <c r="G403" s="555"/>
      <c r="H403" s="555"/>
      <c r="I403" s="555"/>
      <c r="J403" s="556"/>
    </row>
    <row r="404" spans="1:10" ht="13.2" customHeight="1" x14ac:dyDescent="0.25">
      <c r="A404" s="489" t="s">
        <v>863</v>
      </c>
      <c r="B404" s="555"/>
      <c r="C404" s="555"/>
      <c r="D404" s="555"/>
      <c r="E404" s="555"/>
      <c r="F404" s="555"/>
      <c r="G404" s="555"/>
      <c r="H404" s="555"/>
      <c r="I404" s="555"/>
      <c r="J404" s="556"/>
    </row>
    <row r="405" spans="1:10" ht="13.2"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Kings</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2" customHeight="1" x14ac:dyDescent="0.25">
      <c r="A456" s="486" t="s">
        <v>861</v>
      </c>
      <c r="B456" s="553"/>
      <c r="C456" s="553"/>
      <c r="D456" s="553"/>
      <c r="E456" s="553"/>
      <c r="F456" s="553"/>
      <c r="G456" s="553"/>
      <c r="H456" s="553"/>
      <c r="I456" s="553"/>
      <c r="J456" s="554"/>
    </row>
    <row r="457" spans="1:10" ht="13.2" customHeight="1" x14ac:dyDescent="0.25">
      <c r="A457" s="489" t="s">
        <v>862</v>
      </c>
      <c r="B457" s="555"/>
      <c r="C457" s="555"/>
      <c r="D457" s="555"/>
      <c r="E457" s="555"/>
      <c r="F457" s="555"/>
      <c r="G457" s="555"/>
      <c r="H457" s="555"/>
      <c r="I457" s="555"/>
      <c r="J457" s="556"/>
    </row>
    <row r="458" spans="1:10" ht="13.2" customHeight="1" x14ac:dyDescent="0.25">
      <c r="A458" s="489" t="s">
        <v>863</v>
      </c>
      <c r="B458" s="555"/>
      <c r="C458" s="555"/>
      <c r="D458" s="555"/>
      <c r="E458" s="555"/>
      <c r="F458" s="555"/>
      <c r="G458" s="555"/>
      <c r="H458" s="555"/>
      <c r="I458" s="555"/>
      <c r="J458" s="556"/>
    </row>
    <row r="459" spans="1:10" ht="13.2"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Kings</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2" customHeight="1" x14ac:dyDescent="0.25">
      <c r="A510" s="486" t="s">
        <v>861</v>
      </c>
      <c r="B510" s="553"/>
      <c r="C510" s="553"/>
      <c r="D510" s="553"/>
      <c r="E510" s="553"/>
      <c r="F510" s="553"/>
      <c r="G510" s="553"/>
      <c r="H510" s="553"/>
      <c r="I510" s="553"/>
      <c r="J510" s="554"/>
    </row>
    <row r="511" spans="1:10" ht="13.2" customHeight="1" x14ac:dyDescent="0.25">
      <c r="A511" s="489" t="s">
        <v>862</v>
      </c>
      <c r="B511" s="555"/>
      <c r="C511" s="555"/>
      <c r="D511" s="555"/>
      <c r="E511" s="555"/>
      <c r="F511" s="555"/>
      <c r="G511" s="555"/>
      <c r="H511" s="555"/>
      <c r="I511" s="555"/>
      <c r="J511" s="556"/>
    </row>
    <row r="512" spans="1:10" ht="13.2" customHeight="1" x14ac:dyDescent="0.25">
      <c r="A512" s="489" t="s">
        <v>863</v>
      </c>
      <c r="B512" s="555"/>
      <c r="C512" s="555"/>
      <c r="D512" s="555"/>
      <c r="E512" s="555"/>
      <c r="F512" s="555"/>
      <c r="G512" s="555"/>
      <c r="H512" s="555"/>
      <c r="I512" s="555"/>
      <c r="J512" s="556"/>
    </row>
    <row r="513" spans="1:10" ht="13.2"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Kings</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2" customHeight="1" x14ac:dyDescent="0.25">
      <c r="A564" s="486" t="s">
        <v>861</v>
      </c>
      <c r="B564" s="553"/>
      <c r="C564" s="553"/>
      <c r="D564" s="553"/>
      <c r="E564" s="553"/>
      <c r="F564" s="553"/>
      <c r="G564" s="553"/>
      <c r="H564" s="553"/>
      <c r="I564" s="553"/>
      <c r="J564" s="554"/>
    </row>
    <row r="565" spans="1:10" ht="13.2" customHeight="1" x14ac:dyDescent="0.25">
      <c r="A565" s="489" t="s">
        <v>862</v>
      </c>
      <c r="B565" s="555"/>
      <c r="C565" s="555"/>
      <c r="D565" s="555"/>
      <c r="E565" s="555"/>
      <c r="F565" s="555"/>
      <c r="G565" s="555"/>
      <c r="H565" s="555"/>
      <c r="I565" s="555"/>
      <c r="J565" s="556"/>
    </row>
    <row r="566" spans="1:10" ht="13.2" customHeight="1" x14ac:dyDescent="0.25">
      <c r="A566" s="489" t="s">
        <v>863</v>
      </c>
      <c r="B566" s="555"/>
      <c r="C566" s="555"/>
      <c r="D566" s="555"/>
      <c r="E566" s="555"/>
      <c r="F566" s="555"/>
      <c r="G566" s="555"/>
      <c r="H566" s="555"/>
      <c r="I566" s="555"/>
      <c r="J566" s="556"/>
    </row>
    <row r="567" spans="1:10" ht="13.2"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Kings</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Kings</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Kings</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Kings</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Kings</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859</v>
      </c>
      <c r="E10" s="130"/>
      <c r="F10" s="39"/>
      <c r="G10" s="567" t="s">
        <v>847</v>
      </c>
      <c r="H10" s="567"/>
      <c r="I10" s="570"/>
      <c r="J10" s="174">
        <f>'REPORT 1'!$I$27</f>
        <v>859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260</v>
      </c>
      <c r="E17" s="39"/>
      <c r="F17" s="39"/>
      <c r="G17" s="562" t="s">
        <v>847</v>
      </c>
      <c r="H17" s="562"/>
      <c r="I17" s="563"/>
      <c r="J17" s="173">
        <f>'REPORT 3'!$J$34</f>
        <v>260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157</v>
      </c>
      <c r="E21" s="39"/>
      <c r="F21" s="39"/>
      <c r="G21" s="562" t="s">
        <v>847</v>
      </c>
      <c r="H21" s="562"/>
      <c r="I21" s="563"/>
      <c r="J21" s="173">
        <f>'REPORT 3'!$J$44</f>
        <v>260</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459</v>
      </c>
      <c r="G28" s="562" t="s">
        <v>847</v>
      </c>
      <c r="H28" s="562"/>
      <c r="I28" s="563"/>
      <c r="J28" s="175">
        <f>'ARREST REPORT'!$G$18</f>
        <v>459</v>
      </c>
    </row>
    <row r="31" spans="1:10" ht="13.8" x14ac:dyDescent="0.25">
      <c r="G31" s="564" t="s">
        <v>816</v>
      </c>
      <c r="H31" s="564"/>
      <c r="I31" s="565"/>
      <c r="J31" s="171" t="s">
        <v>827</v>
      </c>
    </row>
    <row r="32" spans="1:10" s="1" customFormat="1" ht="13.8" x14ac:dyDescent="0.25">
      <c r="G32" s="562" t="s">
        <v>847</v>
      </c>
      <c r="H32" s="562"/>
      <c r="I32" s="563"/>
      <c r="J32" s="175">
        <f>'ARREST REPORT'!$G$26</f>
        <v>459</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2020-09-30T23:38:18Z</cp:lastPrinted>
  <dcterms:created xsi:type="dcterms:W3CDTF">2010-06-09T19:05:00Z</dcterms:created>
  <dcterms:modified xsi:type="dcterms:W3CDTF">2020-10-26T18:19:51Z</dcterms:modified>
</cp:coreProperties>
</file>