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ThisWorkbook" defaultThemeVersion="124226"/>
  <mc:AlternateContent xmlns:mc="http://schemas.openxmlformats.org/markup-compatibility/2006">
    <mc:Choice Requires="x15">
      <x15ac:absPath xmlns:x15ac="http://schemas.microsoft.com/office/spreadsheetml/2010/11/ac" url="H:\"/>
    </mc:Choice>
  </mc:AlternateContent>
  <xr:revisionPtr revIDLastSave="0" documentId="13_ncr:1_{18955E5E-8F79-4B1B-ACBF-CF42696A1113}" xr6:coauthVersionLast="36" xr6:coauthVersionMax="3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16005" windowHeight="6345"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<sst xmlns="http://schemas.openxmlformats.org/spreadsheetml/2006/main" count="2385" uniqueCount="947">
  <si>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</si>
  <si>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</si>
  <si>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</si>
  <si>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</si>
  <si>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</si>
  <si>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</si>
  <si>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</si>
  <si>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</si>
  <si>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</si>
  <si>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</si>
  <si>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</si>
  <si>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</si>
  <si>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</si>
  <si>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</si>
  <si>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</si>
  <si>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</si>
  <si>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</si>
  <si>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</si>
  <si>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</si>
  <si>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</si>
  <si>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</si>
  <si>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</si>
  <si>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</si>
  <si>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</si>
  <si>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</si>
  <si>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</si>
  <si>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</si>
  <si>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</si>
  <si>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</si>
  <si>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</si>
  <si>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</si>
  <si>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</si>
  <si>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</si>
  <si>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</si>
  <si>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</si>
  <si>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</si>
  <si>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</si>
  <si>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</si>
  <si>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</si>
  <si>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</si>
  <si>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</si>
  <si>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</si>
  <si>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</si>
  <si>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</si>
  <si>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</si>
  <si>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</si>
  <si>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</si>
  <si>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</si>
  <si>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</si>
  <si>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</si>
  <si>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</si>
  <si>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</si>
  <si>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</si>
  <si>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</si>
  <si>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</si>
  <si>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</si>
  <si>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</si>
  <si>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</si>
  <si>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</si>
  <si>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</si>
  <si>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</si>
  <si>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</si>
  <si>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</si>
  <si>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</si>
  <si>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</si>
  <si>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</si>
  <si>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</si>
  <si>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</si>
  <si>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</si>
  <si>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</si>
  <si>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</si>
  <si>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</si>
  <si>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</si>
  <si>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</si>
  <si>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</si>
  <si>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</si>
  <si>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</si>
  <si>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</si>
  <si>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</si>
  <si>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</si>
  <si>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</si>
  <si>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</si>
  <si>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</si>
  <si>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</si>
  <si>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</si>
  <si>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</si>
  <si>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</si>
  <si>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</si>
  <si>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</si>
  <si>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</si>
  <si>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</si>
  <si>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</si>
  <si>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</si>
  <si>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</si>
  <si>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</si>
  <si>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</si>
  <si>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</si>
  <si>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</si>
  <si>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</si>
  <si>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</si>
  <si>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</si>
  <si>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</si>
  <si>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</si>
  <si>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</si>
  <si>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</si>
  <si>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</si>
  <si>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</si>
  <si>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</si>
  <si>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</si>
  <si>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</si>
  <si>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</si>
  <si>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</si>
  <si>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</si>
  <si>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</si>
  <si>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</si>
  <si>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</si>
  <si>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</si>
  <si>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</si>
  <si>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</si>
  <si>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</si>
  <si>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</si>
  <si>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</si>
  <si>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</si>
  <si>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</si>
  <si>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</si>
  <si>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</si>
  <si>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</si>
  <si>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</si>
  <si>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</si>
  <si>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</si>
  <si>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</si>
  <si>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</si>
  <si>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</si>
  <si>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</si>
  <si>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</si>
  <si>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</si>
  <si>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</si>
  <si>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</si>
  <si>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</si>
  <si>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</si>
  <si>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</si>
  <si>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</si>
  <si>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</si>
  <si>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</si>
  <si>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</si>
  <si>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</si>
  <si>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</si>
  <si>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</si>
  <si>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</si>
  <si>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</si>
  <si>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</si>
  <si>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</si>
  <si>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</si>
  <si>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</si>
  <si>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</si>
  <si>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</si>
  <si>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</si>
  <si>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</si>
  <si>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</si>
  <si>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</si>
  <si>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</si>
  <si>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</si>
  <si>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</si>
  <si>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</si>
  <si>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</si>
  <si>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</si>
  <si>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</si>
  <si>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</si>
  <si>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</si>
  <si>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</si>
  <si>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</si>
  <si>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</si>
  <si>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</si>
  <si>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</si>
  <si>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</si>
  <si>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</si>
  <si>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</si>
  <si>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</si>
  <si>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</si>
  <si>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</si>
  <si>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</si>
  <si>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</si>
  <si>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</si>
  <si>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</si>
  <si>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</si>
  <si>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</si>
  <si>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</si>
  <si>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</si>
  <si>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</si>
  <si>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</si>
  <si>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</si>
  <si>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</si>
  <si>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</si>
  <si>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</si>
  <si>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</si>
  <si>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</si>
  <si>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</si>
  <si>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</si>
  <si>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</si>
  <si>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</si>
  <si>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</si>
  <si>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</si>
  <si>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</si>
  <si>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</si>
  <si>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</si>
  <si>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</si>
  <si>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</si>
  <si>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</si>
  <si>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</si>
  <si>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</si>
  <si>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</si>
  <si>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</si>
  <si>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</si>
  <si>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</si>
  <si>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</si>
  <si>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</si>
  <si>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</si>
  <si>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</si>
  <si>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</si>
  <si>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</si>
  <si>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</si>
  <si>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</si>
  <si>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</si>
  <si>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</si>
  <si>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</si>
  <si>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</si>
  <si>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</si>
  <si>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</si>
  <si>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</si>
  <si>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</si>
  <si>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</si>
  <si>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</si>
  <si>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</si>
  <si>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</si>
  <si>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</si>
  <si>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</si>
  <si>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</si>
  <si>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</si>
  <si>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</si>
  <si>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</si>
  <si>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</si>
  <si>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</si>
  <si>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</si>
  <si>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</si>
  <si>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</si>
  <si>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</si>
  <si>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</si>
  <si>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</si>
  <si>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</si>
  <si>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</si>
  <si>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</si>
  <si>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</si>
  <si>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</si>
  <si>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</si>
  <si>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</si>
  <si>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</si>
  <si>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</si>
  <si>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</si>
  <si>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</si>
  <si>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</si>
  <si>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</si>
  <si>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</si>
  <si>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</si>
  <si>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</si>
  <si>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</si>
  <si>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</si>
  <si>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</si>
  <si>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</si>
  <si>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</si>
  <si>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</si>
  <si>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</si>
  <si>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</si>
  <si>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</si>
  <si>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</si>
  <si>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</si>
  <si>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</si>
  <si>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</si>
  <si>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</si>
  <si>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</si>
  <si>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</si>
  <si>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</si>
  <si>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</si>
  <si>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</si>
  <si>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</si>
  <si>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</si>
  <si>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</si>
  <si>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</si>
  <si>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</si>
  <si>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</si>
  <si>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</si>
  <si>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</si>
  <si>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</si>
  <si>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</si>
  <si>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</si>
  <si>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</si>
  <si>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</si>
  <si>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</si>
  <si>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</si>
  <si>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</si>
  <si>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</si>
  <si>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</si>
  <si>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</si>
  <si>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</si>
  <si>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</si>
  <si>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</si>
  <si>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</si>
  <si>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</si>
  <si>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</si>
  <si>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</si>
  <si>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</si>
  <si>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</si>
  <si>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</si>
  <si>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</si>
  <si>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</si>
  <si>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</si>
  <si>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</si>
  <si>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</si>
  <si>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</si>
  <si>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</si>
  <si>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</si>
  <si>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</si>
  <si>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</si>
  <si>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</si>
  <si>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</si>
  <si>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</si>
  <si>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</si>
  <si>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</si>
  <si>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</si>
  <si>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</si>
  <si>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</si>
  <si>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</si>
  <si>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</si>
  <si>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</si>
  <si>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</si>
  <si>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</si>
  <si>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</si>
  <si>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</si>
  <si>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</si>
  <si>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</si>
  <si>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</si>
  <si>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</si>
  <si>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</si>
  <si>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</si>
  <si>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</si>
  <si>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</si>
  <si>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</si>
  <si>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</si>
  <si>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</si>
  <si>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</si>
  <si>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</si>
  <si>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</si>
  <si>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</si>
  <si>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</si>
  <si>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</si>
  <si>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</si>
  <si>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</si>
  <si>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</si>
  <si>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</si>
  <si>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</si>
  <si>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</si>
  <si>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</si>
  <si>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</si>
  <si>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</si>
  <si>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</si>
  <si>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</si>
  <si>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</si>
  <si>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</si>
  <si>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</si>
  <si>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</si>
  <si>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</si>
  <si>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</si>
  <si>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</si>
  <si>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</si>
  <si>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</si>
  <si>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</si>
  <si>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</si>
  <si>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</si>
  <si>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</si>
  <si>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</si>
  <si>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</si>
  <si>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</si>
  <si>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</si>
  <si>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</si>
  <si>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</si>
  <si>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</si>
  <si>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</si>
  <si>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</si>
  <si>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</si>
  <si>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</si>
  <si>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</si>
  <si>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</si>
  <si>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</si>
  <si>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</si>
  <si>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</si>
  <si>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</si>
  <si>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</si>
  <si>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</si>
  <si>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</si>
  <si>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</si>
  <si>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</si>
  <si>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</si>
  <si>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</si>
  <si>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</si>
  <si>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</si>
  <si>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</si>
  <si>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</si>
  <si>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</si>
  <si>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</si>
  <si>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</si>
  <si>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</si>
  <si>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</si>
  <si>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</si>
  <si>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</si>
  <si>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</si>
  <si>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</si>
  <si>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</si>
  <si>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</si>
  <si>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</si>
  <si>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</si>
  <si>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</si>
  <si>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</si>
  <si>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</si>
  <si>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</si>
  <si>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</si>
  <si>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</si>
  <si>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</si>
  <si>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</si>
  <si>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</si>
  <si>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</si>
  <si>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</si>
  <si>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</si>
  <si>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</si>
  <si>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</si>
  <si>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</si>
  <si>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</si>
  <si>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</si>
  <si>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</si>
  <si>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</si>
  <si>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</si>
  <si>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</si>
  <si>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</si>
  <si>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</si>
  <si>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</si>
  <si>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</si>
  <si>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</si>
  <si>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</si>
  <si>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</si>
  <si>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</si>
  <si>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</si>
  <si>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</si>
  <si>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</si>
  <si>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</si>
  <si>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</si>
  <si>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</si>
  <si>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</si>
  <si>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</si>
  <si>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</si>
  <si>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</si>
  <si>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</si>
  <si>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</si>
  <si>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</si>
  <si>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</si>
  <si>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</si>
  <si>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</si>
  <si>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</si>
  <si>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</si>
  <si>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</si>
  <si>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</si>
  <si>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</si>
  <si>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</si>
  <si>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</si>
  <si>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</si>
  <si>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</si>
  <si>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</si>
  <si>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</si>
  <si>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</si>
  <si>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</si>
  <si>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</si>
  <si>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</si>
  <si>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</si>
  <si>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</si>
  <si>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</si>
  <si>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</si>
  <si>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</si>
  <si>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</si>
  <si>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</si>
  <si>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</si>
  <si>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</si>
  <si>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</si>
  <si>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</si>
  <si>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</si>
  <si>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</si>
  <si>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</si>
  <si>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</si>
  <si>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</si>
  <si>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</si>
  <si>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</si>
  <si>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</si>
  <si>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</si>
  <si>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</si>
  <si>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</si>
  <si>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</si>
  <si>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</si>
  <si>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</si>
  <si>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</si>
  <si>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</si>
  <si>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</si>
  <si>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</si>
  <si>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</si>
  <si>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</si>
  <si>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</si>
  <si>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</si>
  <si>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</si>
  <si>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</si>
  <si>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</si>
  <si>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</si>
  <si>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</si>
  <si>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</si>
  <si>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</si>
  <si>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</si>
  <si>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</si>
  <si>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</si>
  <si>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</si>
  <si>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</si>
  <si>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</si>
  <si>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</si>
  <si>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</si>
  <si>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</si>
  <si>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</si>
  <si>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</si>
  <si>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</si>
  <si>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</si>
  <si>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</si>
  <si>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</si>
  <si>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</si>
  <si>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</si>
  <si>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</si>
  <si>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</si>
  <si>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</si>
  <si>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</si>
  <si>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</si>
  <si>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</si>
  <si>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</si>
  <si>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</si>
  <si>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</si>
  <si>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</si>
  <si>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</si>
  <si>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</si>
  <si>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</si>
  <si>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</si>
  <si>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</si>
  <si>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</si>
  <si>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</si>
  <si>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</si>
  <si>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</si>
  <si>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</si>
  <si>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</si>
  <si>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</si>
  <si>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</si>
  <si>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</si>
  <si>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</si>
  <si>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</si>
  <si>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</si>
  <si>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</si>
  <si>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</si>
  <si>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</si>
  <si>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</si>
  <si>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</si>
  <si>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</si>
  <si>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</si>
  <si>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</si>
  <si>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</si>
  <si>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</si>
  <si>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</si>
  <si>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</si>
  <si>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</si>
  <si>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</si>
  <si>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</si>
  <si>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</si>
  <si>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</si>
  <si>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</si>
  <si>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</si>
  <si>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</si>
  <si>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</si>
  <si>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</si>
  <si>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</si>
  <si>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</si>
  <si>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</si>
  <si>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</si>
  <si>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</si>
  <si>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</si>
  <si>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</si>
  <si>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</si>
  <si>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</si>
  <si>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</si>
  <si>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</si>
  <si>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</si>
  <si>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</si>
  <si>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</si>
  <si>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</si>
  <si>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</si>
  <si>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</si>
  <si>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</si>
  <si>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</si>
  <si>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</si>
  <si>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</si>
  <si>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</si>
  <si>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</si>
  <si>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</si>
  <si>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</si>
  <si>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</si>
  <si>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</si>
  <si>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</si>
  <si>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</si>
  <si>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</si>
  <si>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</si>
  <si>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</si>
  <si>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</si>
  <si>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</si>
  <si>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</si>
  <si>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</si>
  <si>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</si>
  <si>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</si>
  <si>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</si>
  <si>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</si>
  <si>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</si>
  <si>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</si>
  <si>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</si>
  <si>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</si>
  <si>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</si>
  <si>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</si>
  <si>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</si>
  <si>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</si>
  <si>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</si>
  <si>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</si>
  <si>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</si>
  <si>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</si>
  <si>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</si>
  <si>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</si>
  <si>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</si>
  <si>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</si>
  <si>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</si>
  <si>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</si>
  <si>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</si>
  <si>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</si>
  <si>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</si>
  <si>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</si>
  <si>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</si>
  <si>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</si>
  <si>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</si>
  <si>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</si>
  <si>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</si>
  <si>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</si>
  <si>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</si>
  <si>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</si>
  <si>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</si>
  <si>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</si>
  <si>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</si>
  <si>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</si>
  <si>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</si>
  <si>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</si>
  <si>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</si>
  <si>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</si>
  <si>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</si>
  <si>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</si>
  <si>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</si>
  <si>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</si>
  <si>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</si>
  <si>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</si>
  <si>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</si>
  <si>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</si>
  <si>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</si>
  <si>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</si>
  <si>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</si>
  <si>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</si>
  <si>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</si>
  <si>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</si>
  <si>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</si>
  <si>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</si>
  <si>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</si>
  <si>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</si>
  <si>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</si>
  <si>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</si>
  <si>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</si>
  <si>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</si>
  <si>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</si>
  <si>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</si>
  <si>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</si>
  <si>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</si>
  <si>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</si>
  <si>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</si>
  <si>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</si>
  <si>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</si>
  <si>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</si>
  <si>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</si>
  <si>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</si>
  <si>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</si>
  <si>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</si>
  <si>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</si>
  <si>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</si>
  <si>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</si>
  <si>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</si>
  <si>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</si>
  <si>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</si>
  <si>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</si>
  <si>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</si>
  <si>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</si>
  <si>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</si>
  <si>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</si>
  <si>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</si>
  <si>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</si>
  <si>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</si>
  <si>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</si>
  <si>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</si>
  <si>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</si>
  <si>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</si>
  <si>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</si>
  <si>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</si>
  <si>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</si>
  <si>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</si>
  <si>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</si>
  <si>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</si>
  <si>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</si>
  <si>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</si>
  <si>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</si>
  <si>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</si>
  <si>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</si>
  <si>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</si>
  <si>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</si>
  <si>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</si>
  <si>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</si>
  <si>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</si>
  <si>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</si>
  <si>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</si>
  <si>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</si>
  <si>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</si>
  <si>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</si>
  <si>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</si>
  <si>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</si>
  <si>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</si>
  <si>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</si>
  <si>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</si>
  <si>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</si>
  <si>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</si>
  <si>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</si>
  <si>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</si>
  <si>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</si>
  <si>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</si>
  <si>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</si>
  <si>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</si>
  <si>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</si>
  <si>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</si>
  <si>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</si>
  <si>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</si>
  <si>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</si>
  <si>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</si>
  <si>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</si>
  <si>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</si>
  <si>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</si>
  <si>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</si>
  <si>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</si>
  <si>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</si>
  <si>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</si>
  <si>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</si>
  <si>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</si>
  <si>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</si>
  <si>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</si>
  <si>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</si>
  <si>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</si>
  <si>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</si>
  <si>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</si>
  <si>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</si>
  <si>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</si>
  <si>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</si>
  <si>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</si>
  <si>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</si>
  <si>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</si>
  <si>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</si>
  <si>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</si>
  <si>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</si>
  <si>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</si>
  <si>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</si>
  <si>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</si>
  <si>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</si>
  <si>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</si>
  <si>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</si>
  <si>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</si>
  <si>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</si>
  <si>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</si>
  <si>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</si>
  <si>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</si>
  <si>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</si>
  <si>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</si>
  <si>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</si>
  <si>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</si>
  <si>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</si>
  <si>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</si>
  <si>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</si>
  <si>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</si>
  <si>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</si>
  <si>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</si>
  <si>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</si>
  <si>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</si>
  <si>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</si>
  <si>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</si>
  <si>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</si>
  <si>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</si>
  <si>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</si>
  <si>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</si>
  <si>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</si>
  <si>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</si>
  <si>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</si>
  <si>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</si>
  <si>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</si>
  <si>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</si>
  <si>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</si>
  <si>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</si>
  <si>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</si>
  <si>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</si>
  <si>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</si>
  <si>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</si>
  <si>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</si>
  <si>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</si>
  <si>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</si>
  <si>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</si>
  <si>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</si>
  <si>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</si>
  <si>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</si>
  <si>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</si>
  <si>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</si>
  <si>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</si>
  <si>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</si>
  <si>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</si>
  <si>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</si>
  <si>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</si>
  <si>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</si>
  <si>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</si>
  <si>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</si>
  <si>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</si>
  <si>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</si>
  <si>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</si>
  <si>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</si>
  <si>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</si>
  <si>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</si>
  <si>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</si>
  <si>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</si>
  <si>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</si>
  <si>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</si>
  <si>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</si>
  <si>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</si>
  <si>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</si>
  <si>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</si>
  <si>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</si>
  <si>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</si>
  <si>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</si>
  <si>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</si>
  <si>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</si>
  <si>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</si>
  <si>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</si>
  <si>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</si>
  <si>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</si>
  <si>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</si>
  <si>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</si>
  <si>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</si>
  <si>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</si>
  <si>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</si>
  <si>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</si>
  <si>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</si>
  <si>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</si>
  <si>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</si>
  <si>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</si>
  <si>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</si>
  <si>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</si>
  <si>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</si>
  <si>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</si>
  <si>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</si>
  <si>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</si>
  <si>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</si>
  <si>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</si>
  <si>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</si>
  <si>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</si>
  <si>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</si>
  <si>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</si>
  <si>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</si>
  <si>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</si>
  <si>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</si>
  <si>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</si>
  <si>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</si>
  <si>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</si>
  <si>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</si>
  <si>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</si>
  <si>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</si>
  <si>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</si>
  <si>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</si>
  <si>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</si>
  <si>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</si>
  <si>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</si>
  <si>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</si>
  <si>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</si>
  <si>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</si>
  <si>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</si>
  <si>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</si>
  <si>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</si>
  <si>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</si>
  <si>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</si>
  <si>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</si>
  <si>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</si>
  <si>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</si>
  <si>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</si>
  <si>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</si>
  <si>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</si>
  <si>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</si>
  <si>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</si>
  <si>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</si>
  <si>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</si>
  <si>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</si>
  <si>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</si>
  <si>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</si>
  <si>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</si>
  <si>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</si>
  <si>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</si>
  <si>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</si>
  <si>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</si>
  <si>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</si>
  <si>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</si>
  <si>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</si>
  <si>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</si>
  <si>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</si>
  <si>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</si>
  <si>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 </t>
  </si>
  <si>
    <t>Calli Oxford</t>
  </si>
  <si>
    <t>530-251-2607</t>
  </si>
  <si>
    <t>coxford@co.lassen.ca.us</t>
  </si>
  <si>
    <t xml:space="preserve">Sara Gould </t>
  </si>
  <si>
    <t>530-251-8412</t>
  </si>
  <si>
    <t>sgould@co.lassen.ca.us</t>
  </si>
  <si>
    <t>Executive Assistant</t>
  </si>
  <si>
    <t>Deputy Chief Probation Officer</t>
  </si>
  <si>
    <t>JJCPA - Truancy</t>
  </si>
  <si>
    <t>Mobile Treatment Services (MTS)</t>
  </si>
  <si>
    <t xml:space="preserve">Tyler Supervision Management System, Forward Thinking Program Materials </t>
  </si>
  <si>
    <t>Lassen County Probation's strategy and continuing practice of working with non-707(b) offenders is the use of a risk and needs assessment, juveniles receive services based on their individual needs. These youthful offenders are now better served and provided the necessary and appropriate services. Implementation of the Forward Thinking Interactive Journaling program, least restrictive services and supervision, using a risk/needs assessment and evidence based supervision practices, has resulted in an increase of successful outcomes for the population served. JJCPA and YOBG funds continue supporting training for employees to provide program services.</t>
  </si>
  <si>
    <t xml:space="preserve">The Lassen County Probation Department utilized JJCPA Funds towards the cost of a Truancy Officer and a Probation Assistant. The Truancy Officer is assigned to work with all the schools that are currently contracted with Lassen County Probation. The Truancy Officer and Probation Assistant will track students that are truant and/or at-risk. The Truancy Officer and Probation Assistant will monitor and supervise truant students as well as juvenile probationers to see that they are in compliance with the terms and conditions of probation. The Truancy Officer considers emotional and behavioral concerns, and assess students' needs to develop an individualized intervention plan. Prevention Services consist of referrals to Public Health, Diversion, Youth Support Groups, Wraparound and Lassen Family Services. The biggest barrier for our County is transportation since our County Schools are spread throughout a large geographical area.  The Lassen County Probation's accomplishments are to help the schools improve their attendance, increase their ADA funding, improve academics, reduce juvenile crime, and improve overall citizenship. Additionally, reducing behavioral concerns by providing targeted interventions specific to the child's need to prevent them from being system invloved. </t>
  </si>
  <si>
    <t xml:space="preserve">The Lassen County Probation Department utilized JJCPA Funds toward the cost of a Deputy Probation Officer. The types of youth serviced in this program are households in the outlying areas that are limited on resources and low income. Prevention Services are referred out to the One Stop that house Behavioral Health, the food bank, and access to computers. The biggest barrier for our County is the time spent on transportation to all the outlying areas, as our county is large demographically. These funds support the services in our more frontier and rural areas that do not have access to the services located in the incoroprated area of susanville. </t>
  </si>
  <si>
    <t>The Lassen County Probation department has established programs within the probation department to serve youth who are court ordered to complete programing and those youth who are referred to probation for informal handling. The intent of the programs are to be an additional preventative tool along with Alcohol and Drug services, and other mental health needs.  The goal of the programs is to provide specific services by the use of the risk and needs assessment to assist preventing youth from reoffending. Probation Officers use the outcomes of the risk and needs assessments in determining the services needed. The VIBE program provides  services to include social-emotional, cognitive behavioral journaling, victim impact, communication skills, family and relationship journaling and re-entry planning.  The Juvenile work program offers youth the ability to complete pre-arranged community service within our local community.YOBG funds would also pay for the materials needed to maintain the Juvenile Work program to include tools and cleaning supplies.</t>
  </si>
  <si>
    <t xml:space="preserve">The Lassen County Probation Department used a portion of the YOBG allocation to continue operation of its case management system with Tyler Supervision. It is necessary to maintain the database in order to report the monthly JCPSS statistics to the California Department of Justice.  In addition, the case management system tracks all minors on probation, detained in Juvenile Detention Facilities, who are supervised under electronic monitoring, ordered to probation for committing minor offenses and traffic offenses, and minors tracked under the department's Truancy Reduction Program.  The case management system also provides statistical information to the department for other funding opportunities, evaluating current programs/services and the development of new programs and services available to minors. YOBG funds will pay for the annual maintenance and technical support for the database. YOBG funds also paid for additional forward thinking journaling materials and will be used for supplemental supplies for the Probation Department operated Vital Intervention and Behavioral Encouragement Program (VIBE journaling program). With the combination of continuing to operate the case management system and using the risk and needs assessment tool, Juvenile officers can better serve minors' supervision needs and provide appropriate services.VIBE helps youth identify and achieve their goals, reintegrate into the community, reduce juvenile crime and help identify responsibilities. Tyler Supervision will interface with the department's risk &amp; needs assessment tool. VIBE uses evidence based strategies to assist youth in making positive changes to their thoughts, feelings, &amp; behaviors. Completion of the risk &amp; needs assessment would identify the interactive journal the youth needs to complete for successful reintegration into the community creating a better continuum of care. </t>
  </si>
  <si>
    <t xml:space="preserve">The Probation Department is currently researching and working with appropriate entities to correct a discrept in the diversion data. Department collected data has been reported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</si>
</sst>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gould@co.lassen.ca.us" TargetMode="External"/><Relationship Id="rId1" Type="http://schemas.openxmlformats.org/officeDocument/2006/relationships/hyperlink" Target="mailto:coxford@co.lassen.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13" activePane="bottomLeft" state="frozen"/>
      <selection pane="bottomLeft" activeCell="D28" sqref="D28:J28"/>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422</v>
      </c>
      <c r="B24" s="266"/>
      <c r="C24" s="266"/>
      <c r="D24" s="266"/>
      <c r="E24" s="267"/>
      <c r="F24" s="268">
        <v>44805</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930</v>
      </c>
      <c r="B27" s="252"/>
      <c r="C27" s="252"/>
      <c r="D27" s="252"/>
      <c r="E27" s="253"/>
      <c r="F27" s="251" t="s">
        <v>936</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937</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934</v>
      </c>
      <c r="B34" s="242"/>
      <c r="C34" s="243"/>
      <c r="D34" s="263" t="s">
        <v>935</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68B921A2-B4FD-46F3-B1A4-B99E53A34D8A}"/>
    <hyperlink ref="D34" r:id="rId2" xr:uid="{656F7E9B-F8BD-4C0B-946E-754C212EB89D}"/>
  </hyperlinks>
  <printOptions horizontalCentered="1"/>
  <pageMargins left="0.5" right="0.5" top="0.5" bottom="0.5" header="0.5" footer="0.25"/>
  <pageSetup scale="98" orientation="portrait"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Lassen</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Lassen</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Lassen</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Lassen</v>
      </c>
    </row>
    <row r="2" spans="1:2" x14ac:dyDescent="0.2">
      <c r="A2" t="s">
        <v>541</v>
      </c>
      <c r="B2" s="25">
        <f>Reportdate</f>
        <v>44805</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Calli Oxford</v>
      </c>
    </row>
    <row r="10" spans="1:2" x14ac:dyDescent="0.2">
      <c r="A10" t="s">
        <v>218</v>
      </c>
      <c r="B10" t="str">
        <f>primarytitle</f>
        <v>Executive Assistant</v>
      </c>
    </row>
    <row r="11" spans="1:2" x14ac:dyDescent="0.2">
      <c r="A11" t="s">
        <v>217</v>
      </c>
      <c r="B11" t="str">
        <f>primphone</f>
        <v>530-251-2607</v>
      </c>
    </row>
    <row r="12" spans="1:2" x14ac:dyDescent="0.2">
      <c r="A12" t="s">
        <v>193</v>
      </c>
      <c r="B12" s="10" t="str">
        <f>preemail</f>
        <v>coxford@co.lassen.ca.us</v>
      </c>
    </row>
    <row r="13" spans="1:2" x14ac:dyDescent="0.2">
      <c r="A13" t="s">
        <v>365</v>
      </c>
      <c r="B13" t="str">
        <f>seccontact</f>
        <v xml:space="preserve">Sara Gould </v>
      </c>
    </row>
    <row r="14" spans="1:2" x14ac:dyDescent="0.2">
      <c r="A14" t="s">
        <v>366</v>
      </c>
      <c r="B14" t="str">
        <f>seccontitle</f>
        <v>Deputy Chief Probation Officer</v>
      </c>
    </row>
    <row r="15" spans="1:2" x14ac:dyDescent="0.2">
      <c r="A15" t="s">
        <v>367</v>
      </c>
      <c r="B15" t="str">
        <f>secphone</f>
        <v>530-251-8412</v>
      </c>
    </row>
    <row r="16" spans="1:2" x14ac:dyDescent="0.2">
      <c r="A16" t="s">
        <v>368</v>
      </c>
      <c r="B16" t="str">
        <f>secemail</f>
        <v>sgould@co.lassen.ca.us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62301</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62301</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Lassen</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Lassen</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Lassen</v>
      </c>
      <c r="B2" s="25">
        <f>Reportdate</f>
        <v>44805</v>
      </c>
      <c r="C2" s="24" t="e">
        <f>Chief</f>
        <v>#REF!</v>
      </c>
      <c r="D2" t="e">
        <f>Chiefphone2</f>
        <v>#REF!</v>
      </c>
      <c r="E2" s="10" t="e">
        <f>Address</f>
        <v>#REF!</v>
      </c>
      <c r="F2" s="10" t="e">
        <f>City</f>
        <v>#REF!</v>
      </c>
      <c r="G2" s="9" t="e">
        <f>ZIP</f>
        <v>#REF!</v>
      </c>
      <c r="H2" s="10" t="e">
        <f>Chiefemail2</f>
        <v>#REF!</v>
      </c>
      <c r="I2" t="str">
        <f>primcontact</f>
        <v>Calli Oxford</v>
      </c>
      <c r="J2" t="str">
        <f>primarytitle</f>
        <v>Executive Assistant</v>
      </c>
      <c r="K2" t="str">
        <f>primphone</f>
        <v>530-251-2607</v>
      </c>
      <c r="L2" s="10" t="str">
        <f>preemail</f>
        <v>coxford@co.lassen.ca.us</v>
      </c>
      <c r="M2" t="str">
        <f>seccontact</f>
        <v xml:space="preserve">Sara Gould </v>
      </c>
      <c r="N2" t="str">
        <f>seccontitle</f>
        <v>Deputy Chief Probation Officer</v>
      </c>
      <c r="O2" t="str">
        <f>secphone</f>
        <v>530-251-8412</v>
      </c>
      <c r="P2" t="str">
        <f>secemail</f>
        <v>sgould@co.lassen.ca.us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62301</v>
      </c>
      <c r="X2" s="11">
        <f>t1yobgserv</f>
        <v>0</v>
      </c>
      <c r="Y2" s="11">
        <f>t1yobgprof</f>
        <v>0</v>
      </c>
      <c r="Z2" s="11">
        <f>t1yobgcbo</f>
        <v>0</v>
      </c>
      <c r="AA2" s="11">
        <f>t1yobgequip</f>
        <v>0</v>
      </c>
      <c r="AB2" s="11">
        <f>t1yobgadmin</f>
        <v>0</v>
      </c>
      <c r="AC2" s="11">
        <f>t1yobgothr1</f>
        <v>0</v>
      </c>
      <c r="AD2" s="11">
        <f>t1yobgothr2</f>
        <v>0</v>
      </c>
      <c r="AE2" s="11">
        <f>t1yobgothr3</f>
        <v>0</v>
      </c>
      <c r="AF2" s="11">
        <f>t1yobgtot</f>
        <v>62301</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Lassen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Lassen</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23"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Lassen</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3</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48</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11</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c r="J14" s="291"/>
      <c r="K14" s="97"/>
      <c r="L14" s="97"/>
      <c r="M14" s="97" t="s">
        <v>929</v>
      </c>
      <c r="N14" s="97"/>
      <c r="O14" s="98"/>
    </row>
    <row r="15" spans="1:24" ht="14.25" x14ac:dyDescent="0.2">
      <c r="A15" s="91"/>
      <c r="B15" s="45"/>
      <c r="C15" s="128"/>
      <c r="D15" s="128"/>
      <c r="E15" s="296" t="s">
        <v>815</v>
      </c>
      <c r="F15" s="296"/>
      <c r="G15" s="296"/>
      <c r="H15" s="296"/>
      <c r="I15" s="288"/>
      <c r="J15" s="289"/>
      <c r="K15" s="97"/>
      <c r="L15" s="97"/>
      <c r="M15" s="97"/>
      <c r="N15" s="97"/>
      <c r="O15" s="98"/>
    </row>
    <row r="16" spans="1:24" ht="15" x14ac:dyDescent="0.25">
      <c r="A16" s="102"/>
      <c r="B16" s="45"/>
      <c r="C16" s="128"/>
      <c r="D16" s="128"/>
      <c r="E16" s="298" t="s">
        <v>827</v>
      </c>
      <c r="F16" s="298"/>
      <c r="G16" s="298"/>
      <c r="H16" s="298"/>
      <c r="I16" s="292">
        <f>SUM(I14:J15)</f>
        <v>0</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c r="J20" s="291"/>
      <c r="K20" s="97"/>
      <c r="L20" s="97"/>
      <c r="M20" s="97"/>
      <c r="N20" s="97"/>
      <c r="O20" s="98"/>
    </row>
    <row r="21" spans="1:24" ht="14.25" x14ac:dyDescent="0.2">
      <c r="A21" s="102"/>
      <c r="B21" s="128"/>
      <c r="C21" s="128"/>
      <c r="D21" s="128"/>
      <c r="E21" s="296" t="s">
        <v>818</v>
      </c>
      <c r="F21" s="296"/>
      <c r="G21" s="296"/>
      <c r="H21" s="296"/>
      <c r="I21" s="309"/>
      <c r="J21" s="310"/>
      <c r="K21" s="97"/>
      <c r="L21" s="97"/>
      <c r="M21" s="97"/>
      <c r="N21" s="97"/>
      <c r="O21" s="98"/>
    </row>
    <row r="22" spans="1:24" ht="14.25" x14ac:dyDescent="0.2">
      <c r="A22" s="102"/>
      <c r="B22" s="128"/>
      <c r="C22" s="128"/>
      <c r="D22" s="128"/>
      <c r="E22" s="297" t="s">
        <v>819</v>
      </c>
      <c r="F22" s="297"/>
      <c r="G22" s="297"/>
      <c r="H22" s="297"/>
      <c r="I22" s="290"/>
      <c r="J22" s="291"/>
      <c r="K22" s="97"/>
      <c r="L22" s="97"/>
      <c r="M22" s="97"/>
      <c r="N22" s="97"/>
      <c r="O22" s="98"/>
    </row>
    <row r="23" spans="1:24" ht="14.25" x14ac:dyDescent="0.2">
      <c r="A23" s="102"/>
      <c r="B23" s="128"/>
      <c r="C23" s="128"/>
      <c r="D23" s="128"/>
      <c r="E23" s="296" t="s">
        <v>820</v>
      </c>
      <c r="F23" s="296"/>
      <c r="G23" s="296"/>
      <c r="H23" s="296"/>
      <c r="I23" s="288"/>
      <c r="J23" s="289"/>
      <c r="K23" s="97"/>
      <c r="L23" s="97"/>
      <c r="M23" s="97"/>
      <c r="N23" s="97"/>
      <c r="O23" s="98"/>
    </row>
    <row r="24" spans="1:24" ht="14.25" x14ac:dyDescent="0.2">
      <c r="A24" s="102"/>
      <c r="B24" s="128"/>
      <c r="C24" s="128"/>
      <c r="D24" s="128"/>
      <c r="E24" s="297" t="s">
        <v>821</v>
      </c>
      <c r="F24" s="297"/>
      <c r="G24" s="297"/>
      <c r="H24" s="297"/>
      <c r="I24" s="290"/>
      <c r="J24" s="291"/>
      <c r="K24" s="97"/>
      <c r="L24" s="97"/>
      <c r="M24" s="97"/>
      <c r="N24" s="97"/>
      <c r="O24" s="98"/>
    </row>
    <row r="25" spans="1:24" ht="14.25" x14ac:dyDescent="0.2">
      <c r="A25" s="102"/>
      <c r="B25" s="128"/>
      <c r="C25" s="128"/>
      <c r="D25" s="128"/>
      <c r="E25" s="296" t="s">
        <v>822</v>
      </c>
      <c r="F25" s="296"/>
      <c r="G25" s="296"/>
      <c r="H25" s="296"/>
      <c r="I25" s="288"/>
      <c r="J25" s="289"/>
      <c r="K25" s="97"/>
      <c r="L25" s="97"/>
      <c r="M25" s="97"/>
      <c r="N25" s="97"/>
      <c r="O25" s="98"/>
    </row>
    <row r="26" spans="1:24" ht="14.25" x14ac:dyDescent="0.2">
      <c r="A26" s="102"/>
      <c r="B26" s="128"/>
      <c r="C26" s="128"/>
      <c r="D26" s="128"/>
      <c r="E26" s="297" t="s">
        <v>823</v>
      </c>
      <c r="F26" s="297"/>
      <c r="G26" s="297"/>
      <c r="H26" s="297"/>
      <c r="I26" s="290"/>
      <c r="J26" s="291"/>
      <c r="K26" s="97"/>
      <c r="L26" s="97"/>
      <c r="M26" s="97"/>
      <c r="N26" s="97"/>
      <c r="O26" s="98"/>
    </row>
    <row r="27" spans="1:24" ht="15" x14ac:dyDescent="0.25">
      <c r="A27" s="102"/>
      <c r="B27" s="128"/>
      <c r="C27" s="128"/>
      <c r="D27" s="128"/>
      <c r="E27" s="298" t="s">
        <v>827</v>
      </c>
      <c r="F27" s="298"/>
      <c r="G27" s="298"/>
      <c r="H27" s="298"/>
      <c r="I27" s="292">
        <f>SUM(I20:J26)</f>
        <v>0</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t="s">
        <v>946</v>
      </c>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9" activePane="bottomLeft" state="frozen"/>
      <selection activeCell="B1" sqref="B1"/>
      <selection pane="bottomLeft" activeCell="M43" sqref="M43"/>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Lassen</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9</v>
      </c>
      <c r="K7" s="360"/>
      <c r="L7" s="45"/>
      <c r="M7" s="45"/>
      <c r="N7" s="45"/>
      <c r="O7" s="92"/>
    </row>
    <row r="8" spans="1:37" ht="14.1" customHeight="1" x14ac:dyDescent="0.2">
      <c r="A8" s="91"/>
      <c r="B8" s="128"/>
      <c r="C8" s="128"/>
      <c r="D8" s="353" t="s">
        <v>890</v>
      </c>
      <c r="E8" s="354"/>
      <c r="F8" s="354"/>
      <c r="G8" s="354"/>
      <c r="H8" s="354"/>
      <c r="I8" s="355"/>
      <c r="J8" s="361">
        <v>0</v>
      </c>
      <c r="K8" s="362"/>
      <c r="L8" s="125"/>
      <c r="M8" s="125"/>
      <c r="N8" s="125"/>
      <c r="O8" s="126"/>
      <c r="P8" s="214"/>
    </row>
    <row r="9" spans="1:37" ht="14.1" customHeight="1" x14ac:dyDescent="0.2">
      <c r="A9" s="91"/>
      <c r="B9" s="128"/>
      <c r="C9" s="128"/>
      <c r="D9" s="356" t="s">
        <v>827</v>
      </c>
      <c r="E9" s="357"/>
      <c r="F9" s="357"/>
      <c r="G9" s="357"/>
      <c r="H9" s="357"/>
      <c r="I9" s="358"/>
      <c r="J9" s="363">
        <f>SUM(I7:J8)</f>
        <v>9</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1</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1</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3</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3</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3</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7</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7</v>
      </c>
      <c r="K32" s="372"/>
      <c r="L32" s="125"/>
      <c r="M32" s="125"/>
      <c r="N32" s="125"/>
      <c r="O32" s="126"/>
      <c r="P32" s="214"/>
    </row>
    <row r="33" spans="1:37" ht="14.1" customHeight="1" x14ac:dyDescent="0.2">
      <c r="A33" s="91"/>
      <c r="B33" s="45"/>
      <c r="C33" s="45"/>
      <c r="D33" s="329" t="s">
        <v>815</v>
      </c>
      <c r="E33" s="330"/>
      <c r="F33" s="330"/>
      <c r="G33" s="330"/>
      <c r="H33" s="330"/>
      <c r="I33" s="370"/>
      <c r="J33" s="335">
        <v>2</v>
      </c>
      <c r="K33" s="336"/>
      <c r="L33" s="125"/>
      <c r="M33" s="125"/>
      <c r="N33" s="125"/>
      <c r="O33" s="126"/>
      <c r="P33" s="214"/>
    </row>
    <row r="34" spans="1:37" ht="14.1" customHeight="1" x14ac:dyDescent="0.2">
      <c r="A34" s="91"/>
      <c r="B34" s="45"/>
      <c r="C34" s="45"/>
      <c r="D34" s="340" t="s">
        <v>827</v>
      </c>
      <c r="E34" s="340"/>
      <c r="F34" s="340"/>
      <c r="G34" s="340"/>
      <c r="H34" s="340"/>
      <c r="I34" s="340"/>
      <c r="J34" s="337">
        <f>SUM(J32:K33)</f>
        <v>9</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3</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2</v>
      </c>
      <c r="K39" s="291"/>
      <c r="L39" s="125"/>
      <c r="M39" s="125"/>
      <c r="N39" s="125"/>
      <c r="O39" s="126"/>
      <c r="P39" s="214"/>
    </row>
    <row r="40" spans="1:37" ht="14.1" customHeight="1" x14ac:dyDescent="0.2">
      <c r="A40" s="91"/>
      <c r="B40" s="136"/>
      <c r="C40" s="128"/>
      <c r="D40" s="333" t="s">
        <v>820</v>
      </c>
      <c r="E40" s="334"/>
      <c r="F40" s="334"/>
      <c r="G40" s="334"/>
      <c r="H40" s="334"/>
      <c r="I40" s="334"/>
      <c r="J40" s="288"/>
      <c r="K40" s="289"/>
      <c r="L40" s="125"/>
      <c r="M40" s="125"/>
      <c r="N40" s="125"/>
      <c r="O40" s="126"/>
      <c r="P40" s="214"/>
    </row>
    <row r="41" spans="1:37" ht="14.1" customHeight="1" x14ac:dyDescent="0.2">
      <c r="A41" s="91"/>
      <c r="B41" s="136"/>
      <c r="C41" s="128"/>
      <c r="D41" s="331" t="s">
        <v>821</v>
      </c>
      <c r="E41" s="332"/>
      <c r="F41" s="332"/>
      <c r="G41" s="332"/>
      <c r="H41" s="332"/>
      <c r="I41" s="332"/>
      <c r="J41" s="290"/>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3</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1</v>
      </c>
      <c r="K43" s="291"/>
      <c r="L43" s="125"/>
      <c r="M43" s="125"/>
      <c r="N43" s="125"/>
      <c r="O43" s="126"/>
      <c r="P43" s="214"/>
    </row>
    <row r="44" spans="1:37" ht="14.1" customHeight="1" x14ac:dyDescent="0.2">
      <c r="A44" s="91"/>
      <c r="B44" s="128"/>
      <c r="C44" s="128"/>
      <c r="D44" s="327" t="s">
        <v>827</v>
      </c>
      <c r="E44" s="328"/>
      <c r="F44" s="328"/>
      <c r="G44" s="328"/>
      <c r="H44" s="328"/>
      <c r="I44" s="328"/>
      <c r="J44" s="292">
        <f>SUM(J37:K43)</f>
        <v>9</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12" activePane="bottomLeft" state="frozen"/>
      <selection pane="bottomLeft" activeCell="G24" sqref="G24:H24"/>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Lassen</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3</v>
      </c>
      <c r="H9" s="388"/>
      <c r="I9" s="183"/>
    </row>
    <row r="10" spans="1:21" ht="15" x14ac:dyDescent="0.2">
      <c r="A10" s="165"/>
      <c r="B10" s="206"/>
      <c r="C10" s="399" t="s">
        <v>872</v>
      </c>
      <c r="D10" s="399"/>
      <c r="E10" s="399"/>
      <c r="F10" s="399"/>
      <c r="G10" s="397">
        <v>23</v>
      </c>
      <c r="H10" s="397"/>
      <c r="I10" s="183"/>
    </row>
    <row r="11" spans="1:21" ht="15" x14ac:dyDescent="0.2">
      <c r="A11" s="165"/>
      <c r="B11" s="206"/>
      <c r="C11" s="398" t="s">
        <v>873</v>
      </c>
      <c r="D11" s="398"/>
      <c r="E11" s="398"/>
      <c r="F11" s="398"/>
      <c r="G11" s="388">
        <v>4</v>
      </c>
      <c r="H11" s="388"/>
      <c r="I11" s="183"/>
    </row>
    <row r="12" spans="1:21" ht="15" x14ac:dyDescent="0.25">
      <c r="A12" s="165"/>
      <c r="B12" s="177"/>
      <c r="C12" s="298" t="s">
        <v>827</v>
      </c>
      <c r="D12" s="298"/>
      <c r="E12" s="298"/>
      <c r="F12" s="298"/>
      <c r="G12" s="394">
        <f>SUM(G9:H11)</f>
        <v>30</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11</v>
      </c>
      <c r="H16" s="388"/>
      <c r="I16" s="98"/>
    </row>
    <row r="17" spans="1:9" ht="14.25" x14ac:dyDescent="0.2">
      <c r="A17" s="102"/>
      <c r="B17" s="128"/>
      <c r="C17" s="296" t="s">
        <v>815</v>
      </c>
      <c r="D17" s="296"/>
      <c r="E17" s="296"/>
      <c r="F17" s="296"/>
      <c r="G17" s="397">
        <v>19</v>
      </c>
      <c r="H17" s="397"/>
      <c r="I17" s="98"/>
    </row>
    <row r="18" spans="1:9" ht="15" x14ac:dyDescent="0.25">
      <c r="A18" s="102"/>
      <c r="B18" s="128"/>
      <c r="C18" s="298" t="s">
        <v>827</v>
      </c>
      <c r="D18" s="298"/>
      <c r="E18" s="298"/>
      <c r="F18" s="298"/>
      <c r="G18" s="408">
        <f>SUM(G16:H17)</f>
        <v>30</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5</v>
      </c>
      <c r="H22" s="388"/>
      <c r="I22" s="98"/>
    </row>
    <row r="23" spans="1:9" ht="14.25" x14ac:dyDescent="0.2">
      <c r="A23" s="102"/>
      <c r="B23" s="128"/>
      <c r="C23" s="296" t="s">
        <v>818</v>
      </c>
      <c r="D23" s="296"/>
      <c r="E23" s="296"/>
      <c r="F23" s="296"/>
      <c r="G23" s="409">
        <v>21</v>
      </c>
      <c r="H23" s="409"/>
      <c r="I23" s="98"/>
    </row>
    <row r="24" spans="1:9" ht="14.25" x14ac:dyDescent="0.2">
      <c r="A24" s="102"/>
      <c r="B24" s="128"/>
      <c r="C24" s="297" t="s">
        <v>817</v>
      </c>
      <c r="D24" s="297"/>
      <c r="E24" s="297"/>
      <c r="F24" s="297"/>
      <c r="G24" s="388">
        <v>4</v>
      </c>
      <c r="H24" s="388"/>
      <c r="I24" s="98"/>
    </row>
    <row r="25" spans="1:9" ht="14.25" x14ac:dyDescent="0.2">
      <c r="A25" s="102"/>
      <c r="B25" s="128"/>
      <c r="C25" s="311" t="s">
        <v>512</v>
      </c>
      <c r="D25" s="311"/>
      <c r="E25" s="311"/>
      <c r="F25" s="311"/>
      <c r="G25" s="397">
        <v>0</v>
      </c>
      <c r="H25" s="397"/>
      <c r="I25" s="98"/>
    </row>
    <row r="26" spans="1:9" ht="15" x14ac:dyDescent="0.25">
      <c r="A26" s="102"/>
      <c r="B26" s="128"/>
      <c r="C26" s="298" t="s">
        <v>827</v>
      </c>
      <c r="D26" s="298"/>
      <c r="E26" s="298"/>
      <c r="F26" s="298"/>
      <c r="G26" s="408">
        <f>SUM(G22:H25)</f>
        <v>30</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124" zoomScaleNormal="124"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Lassen</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941</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304" zoomScale="130" zoomScaleNormal="130" workbookViewId="0">
      <selection activeCell="A310" sqref="A310:J344"/>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Lassen</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Lassen</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Lassen</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938</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v>62301</v>
      </c>
      <c r="F132" s="451"/>
      <c r="G132" s="451"/>
      <c r="H132" s="451"/>
      <c r="I132" s="452"/>
      <c r="J132" s="452"/>
    </row>
    <row r="133" spans="1:16" x14ac:dyDescent="0.2">
      <c r="A133" s="505" t="s">
        <v>528</v>
      </c>
      <c r="B133" s="505"/>
      <c r="C133" s="505"/>
      <c r="D133" s="505"/>
      <c r="E133" s="434"/>
      <c r="F133" s="434"/>
      <c r="G133" s="435"/>
      <c r="H133" s="435"/>
      <c r="I133" s="450"/>
      <c r="J133" s="450"/>
    </row>
    <row r="134" spans="1:16" x14ac:dyDescent="0.2">
      <c r="A134" s="504" t="s">
        <v>529</v>
      </c>
      <c r="B134" s="504"/>
      <c r="C134" s="504"/>
      <c r="D134" s="504"/>
      <c r="E134" s="451"/>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62301</v>
      </c>
      <c r="F142" s="439"/>
      <c r="G142" s="439">
        <f>SUM(G132:G141)</f>
        <v>0</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942</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Lassen</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939</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v>62219</v>
      </c>
      <c r="F184" s="451"/>
      <c r="G184" s="451"/>
      <c r="H184" s="451"/>
      <c r="I184" s="452"/>
      <c r="J184" s="452"/>
    </row>
    <row r="185" spans="1:20" x14ac:dyDescent="0.2">
      <c r="A185" s="447" t="s">
        <v>528</v>
      </c>
      <c r="B185" s="448"/>
      <c r="C185" s="448"/>
      <c r="D185" s="449"/>
      <c r="E185" s="434"/>
      <c r="F185" s="434"/>
      <c r="G185" s="435"/>
      <c r="H185" s="435"/>
      <c r="I185" s="450"/>
      <c r="J185" s="450"/>
    </row>
    <row r="186" spans="1:20" x14ac:dyDescent="0.2">
      <c r="A186" s="443" t="s">
        <v>529</v>
      </c>
      <c r="B186" s="444"/>
      <c r="C186" s="444"/>
      <c r="D186" s="445"/>
      <c r="E186" s="451"/>
      <c r="F186" s="451"/>
      <c r="G186" s="451"/>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62219</v>
      </c>
      <c r="F194" s="439"/>
      <c r="G194" s="439">
        <f>SUM(G184:G193)</f>
        <v>0</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943</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Lassen</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t="s">
        <v>506</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v>98659</v>
      </c>
      <c r="H237" s="451"/>
      <c r="I237" s="452"/>
      <c r="J237" s="452"/>
    </row>
    <row r="238" spans="1:10" x14ac:dyDescent="0.2">
      <c r="A238" s="447" t="s">
        <v>528</v>
      </c>
      <c r="B238" s="448"/>
      <c r="C238" s="448"/>
      <c r="D238" s="449"/>
      <c r="E238" s="434"/>
      <c r="F238" s="434"/>
      <c r="G238" s="435">
        <v>2000</v>
      </c>
      <c r="H238" s="435"/>
      <c r="I238" s="450"/>
      <c r="J238" s="450"/>
    </row>
    <row r="239" spans="1:10" x14ac:dyDescent="0.2">
      <c r="A239" s="443" t="s">
        <v>529</v>
      </c>
      <c r="B239" s="444"/>
      <c r="C239" s="444"/>
      <c r="D239" s="445"/>
      <c r="E239" s="451"/>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v>36186</v>
      </c>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0</v>
      </c>
      <c r="F247" s="439"/>
      <c r="G247" s="439">
        <f>SUM(G237:G246)</f>
        <v>136845</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944</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Lassen</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t="s">
        <v>940</v>
      </c>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v>49116</v>
      </c>
      <c r="H295" s="451"/>
      <c r="I295" s="452"/>
      <c r="J295" s="452"/>
    </row>
    <row r="296" spans="1:10" x14ac:dyDescent="0.2">
      <c r="A296" s="447" t="s">
        <v>528</v>
      </c>
      <c r="B296" s="448"/>
      <c r="C296" s="448"/>
      <c r="D296" s="449"/>
      <c r="E296" s="434"/>
      <c r="F296" s="434"/>
      <c r="G296" s="435">
        <v>2000</v>
      </c>
      <c r="H296" s="435"/>
      <c r="I296" s="450"/>
      <c r="J296" s="450"/>
    </row>
    <row r="297" spans="1:10" x14ac:dyDescent="0.2">
      <c r="A297" s="443" t="s">
        <v>529</v>
      </c>
      <c r="B297" s="444"/>
      <c r="C297" s="444"/>
      <c r="D297" s="445"/>
      <c r="E297" s="451"/>
      <c r="F297" s="451"/>
      <c r="G297" s="451">
        <v>14500</v>
      </c>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v>28542</v>
      </c>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0</v>
      </c>
      <c r="F305" s="439"/>
      <c r="G305" s="439">
        <f>SUM(G295:G304)</f>
        <v>94158</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t="s">
        <v>945</v>
      </c>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Lassen</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0</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Lassen</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0</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Lassen</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Lassen</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Lassen</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Lassen</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Lassen</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Lassen</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Lassen</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Lassen</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Lassen</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Lassen</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Lassen</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Lassen</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Lassen</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Lassen</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Lassen</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Lassen</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Lassen</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Lassen</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Lassen</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Lassen</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Lassen</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Lassen</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Lassen</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Lassen</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Lassen</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0</v>
      </c>
      <c r="E10" s="130"/>
      <c r="F10" s="39"/>
      <c r="G10" s="569" t="s">
        <v>847</v>
      </c>
      <c r="H10" s="569"/>
      <c r="I10" s="572"/>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9</v>
      </c>
      <c r="E17" s="39"/>
      <c r="F17" s="39"/>
      <c r="G17" s="564" t="s">
        <v>847</v>
      </c>
      <c r="H17" s="564"/>
      <c r="I17" s="565"/>
      <c r="J17" s="173">
        <f>'REPORT 3'!$J$34</f>
        <v>9</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3</v>
      </c>
      <c r="E21" s="39"/>
      <c r="F21" s="39"/>
      <c r="G21" s="564" t="s">
        <v>847</v>
      </c>
      <c r="H21" s="564"/>
      <c r="I21" s="565"/>
      <c r="J21" s="173">
        <f>'REPORT 3'!$J$44</f>
        <v>9</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30</v>
      </c>
      <c r="G28" s="564" t="s">
        <v>847</v>
      </c>
      <c r="H28" s="564"/>
      <c r="I28" s="565"/>
      <c r="J28" s="175">
        <f>'ARREST REPORT'!$G$18</f>
        <v>30</v>
      </c>
    </row>
    <row r="31" spans="1:10" ht="15" x14ac:dyDescent="0.25">
      <c r="G31" s="566" t="s">
        <v>816</v>
      </c>
      <c r="H31" s="566"/>
      <c r="I31" s="567"/>
      <c r="J31" s="171" t="s">
        <v>827</v>
      </c>
    </row>
    <row r="32" spans="1:10" s="1" customFormat="1" ht="15" x14ac:dyDescent="0.25">
      <c r="G32" s="564" t="s">
        <v>847</v>
      </c>
      <c r="H32" s="564"/>
      <c r="I32" s="565"/>
      <c r="J32" s="175">
        <f>'ARREST REPORT'!$G$26</f>
        <v>30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Calli Oxford</cp:lastModifiedBy>
  <cp:lastPrinted>2022-08-22T18:54:04Z</cp:lastPrinted>
  <dcterms:created xsi:type="dcterms:W3CDTF">2010-06-09T19:05:00Z</dcterms:created>
  <dcterms:modified xsi:type="dcterms:W3CDTF">2022-09-01T21:56:47Z</dcterms:modified>
</cp:coreProperties>
</file>