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G:\SB\Admin\WINWORD\BOARD LETTERS\Board Letters 2022\JJCPA-YOBG\"/>
    </mc:Choice>
  </mc:AlternateContent>
  <xr:revisionPtr revIDLastSave="0" documentId="13_ncr:1_{1A66D88B-BED5-4F75-B314-892F39456AAE}" xr6:coauthVersionLast="36" xr6:coauthVersionMax="3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1570" windowHeight="7935" tabRatio="876" activeTab="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workbook>
</file>

<file path=xl/calcChain.xml><?xml version="1.0" encoding="utf-8"?>
<calcChain xmlns="http://schemas.openxmlformats.org/spreadsheetml/2006/main">
  <c r="G468" i="7" l="1"/>
  <c r="G465" i="7"/>
  <c r="I132" i="7"/>
  <c r="E409" i="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2" i="7" l="1"/>
  <c r="H864" i="7"/>
  <c r="H806" i="7"/>
  <c r="H748" i="7"/>
  <c r="H690" i="7"/>
  <c r="H632" i="7"/>
  <c r="H574" i="7"/>
  <c r="H516" i="7"/>
  <c r="H458" i="7"/>
  <c r="H400" i="7"/>
  <c r="H344" i="7"/>
  <c r="H286" i="7"/>
  <c r="H230" i="7"/>
  <c r="H177" i="7"/>
  <c r="H125" i="7"/>
  <c r="G12" i="43" l="1"/>
  <c r="D28" i="38" s="1"/>
  <c r="G18" i="43"/>
  <c r="J28" i="38" s="1"/>
  <c r="G1" i="43" l="1"/>
  <c r="I939" i="7" l="1"/>
  <c r="G939" i="7"/>
  <c r="E939" i="7"/>
  <c r="I881" i="7"/>
  <c r="G881" i="7"/>
  <c r="E881" i="7"/>
  <c r="I823" i="7"/>
  <c r="G823" i="7"/>
  <c r="E823" i="7"/>
  <c r="I765" i="7"/>
  <c r="G765" i="7"/>
  <c r="E765" i="7"/>
  <c r="I707" i="7"/>
  <c r="G707" i="7"/>
  <c r="E707" i="7"/>
  <c r="I649" i="7"/>
  <c r="G649" i="7"/>
  <c r="E649" i="7"/>
  <c r="I591" i="7"/>
  <c r="G591" i="7"/>
  <c r="E591" i="7"/>
  <c r="I533" i="7"/>
  <c r="G533" i="7"/>
  <c r="E533" i="7"/>
  <c r="I475" i="7"/>
  <c r="G475" i="7"/>
  <c r="E475" i="7"/>
  <c r="I417" i="7"/>
  <c r="G417" i="7"/>
  <c r="E417" i="7"/>
  <c r="I361" i="7"/>
  <c r="G361" i="7"/>
  <c r="E361" i="7"/>
  <c r="I303" i="7"/>
  <c r="G303" i="7"/>
  <c r="E303"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<sst xmlns="http://schemas.openxmlformats.org/spreadsheetml/2006/main" count="2409" uniqueCount="961">
  <si>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</si>
  <si>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</si>
  <si>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</si>
  <si>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</si>
  <si>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</si>
  <si>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</si>
  <si>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</si>
  <si>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</si>
  <si>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</si>
  <si>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</si>
  <si>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</si>
  <si>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</si>
  <si>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</si>
  <si>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</si>
  <si>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</si>
  <si>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</si>
  <si>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</si>
  <si>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</si>
  <si>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</si>
  <si>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</si>
  <si>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</si>
  <si>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</si>
  <si>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</si>
  <si>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</si>
  <si>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</si>
  <si>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</si>
  <si>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</si>
  <si>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</si>
  <si>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</si>
  <si>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</si>
  <si>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</si>
  <si>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</si>
  <si>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</si>
  <si>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</si>
  <si>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</si>
  <si>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</si>
  <si>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</si>
  <si>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</si>
  <si>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</si>
  <si>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</si>
  <si>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</si>
  <si>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</si>
  <si>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</si>
  <si>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</si>
  <si>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</si>
  <si>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</si>
  <si>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</si>
  <si>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</si>
  <si>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</si>
  <si>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</si>
  <si>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</si>
  <si>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</si>
  <si>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</si>
  <si>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</si>
  <si>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</si>
  <si>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</si>
  <si>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</si>
  <si>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</si>
  <si>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</si>
  <si>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</si>
  <si>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</si>
  <si>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</si>
  <si>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</si>
  <si>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</si>
  <si>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</si>
  <si>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</si>
  <si>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</si>
  <si>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</si>
  <si>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</si>
  <si>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</si>
  <si>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</si>
  <si>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</si>
  <si>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</si>
  <si>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</si>
  <si>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</si>
  <si>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</si>
  <si>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</si>
  <si>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</si>
  <si>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</si>
  <si>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</si>
  <si>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</si>
  <si>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</si>
  <si>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</si>
  <si>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</si>
  <si>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</si>
  <si>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</si>
  <si>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</si>
  <si>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</si>
  <si>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</si>
  <si>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</si>
  <si>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</si>
  <si>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</si>
  <si>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</si>
  <si>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</si>
  <si>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</si>
  <si>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</si>
  <si>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</si>
  <si>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</si>
  <si>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</si>
  <si>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</si>
  <si>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</si>
  <si>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</si>
  <si>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</si>
  <si>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</si>
  <si>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</si>
  <si>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</si>
  <si>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</si>
  <si>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</si>
  <si>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</si>
  <si>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</si>
  <si>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</si>
  <si>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</si>
  <si>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</si>
  <si>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</si>
  <si>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</si>
  <si>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</si>
  <si>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</si>
  <si>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</si>
  <si>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</si>
  <si>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</si>
  <si>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</si>
  <si>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</si>
  <si>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</si>
  <si>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</si>
  <si>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</si>
  <si>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</si>
  <si>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</si>
  <si>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</si>
  <si>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</si>
  <si>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</si>
  <si>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</si>
  <si>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</si>
  <si>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</si>
  <si>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</si>
  <si>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</si>
  <si>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</si>
  <si>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</si>
  <si>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</si>
  <si>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</si>
  <si>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</si>
  <si>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</si>
  <si>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</si>
  <si>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</si>
  <si>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</si>
  <si>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</si>
  <si>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</si>
  <si>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</si>
  <si>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</si>
  <si>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</si>
  <si>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</si>
  <si>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</si>
  <si>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</si>
  <si>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</si>
  <si>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</si>
  <si>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</si>
  <si>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</si>
  <si>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</si>
  <si>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</si>
  <si>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</si>
  <si>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</si>
  <si>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</si>
  <si>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</si>
  <si>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</si>
  <si>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</si>
  <si>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</si>
  <si>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</si>
  <si>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</si>
  <si>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</si>
  <si>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</si>
  <si>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</si>
  <si>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</si>
  <si>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</si>
  <si>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</si>
  <si>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</si>
  <si>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</si>
  <si>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</si>
  <si>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</si>
  <si>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</si>
  <si>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</si>
  <si>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</si>
  <si>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</si>
  <si>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</si>
  <si>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</si>
  <si>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</si>
  <si>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</si>
  <si>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</si>
  <si>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</si>
  <si>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</si>
  <si>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</si>
  <si>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</si>
  <si>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</si>
  <si>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</si>
  <si>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</si>
  <si>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</si>
  <si>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</si>
  <si>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</si>
  <si>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</si>
  <si>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</si>
  <si>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</si>
  <si>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</si>
  <si>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</si>
  <si>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</si>
  <si>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</si>
  <si>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</si>
  <si>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</si>
  <si>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</si>
  <si>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</si>
  <si>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</si>
  <si>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</si>
  <si>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</si>
  <si>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</si>
  <si>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</si>
  <si>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</si>
  <si>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</si>
  <si>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</si>
  <si>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</si>
  <si>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</si>
  <si>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</si>
  <si>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</si>
  <si>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</si>
  <si>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</si>
  <si>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</si>
  <si>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</si>
  <si>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</si>
  <si>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</si>
  <si>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</si>
  <si>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</si>
  <si>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</si>
  <si>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</si>
  <si>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</si>
  <si>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</si>
  <si>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</si>
  <si>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</si>
  <si>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</si>
  <si>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</si>
  <si>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</si>
  <si>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</si>
  <si>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</si>
  <si>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</si>
  <si>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</si>
  <si>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</si>
  <si>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</si>
  <si>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</si>
  <si>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</si>
  <si>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</si>
  <si>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</si>
  <si>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</si>
  <si>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</si>
  <si>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</si>
  <si>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</si>
  <si>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</si>
  <si>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</si>
  <si>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</si>
  <si>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</si>
  <si>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</si>
  <si>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</si>
  <si>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</si>
  <si>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</si>
  <si>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</si>
  <si>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</si>
  <si>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</si>
  <si>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</si>
  <si>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</si>
  <si>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</si>
  <si>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</si>
  <si>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</si>
  <si>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</si>
  <si>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</si>
  <si>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</si>
  <si>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</si>
  <si>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</si>
  <si>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</si>
  <si>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</si>
  <si>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</si>
  <si>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</si>
  <si>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</si>
  <si>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</si>
  <si>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</si>
  <si>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</si>
  <si>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</si>
  <si>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</si>
  <si>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</si>
  <si>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</si>
  <si>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</si>
  <si>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</si>
  <si>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</si>
  <si>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</si>
  <si>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</si>
  <si>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</si>
  <si>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</si>
  <si>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</si>
  <si>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</si>
  <si>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</si>
  <si>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</si>
  <si>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</si>
  <si>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</si>
  <si>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</si>
  <si>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</si>
  <si>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</si>
  <si>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</si>
  <si>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</si>
  <si>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</si>
  <si>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</si>
  <si>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</si>
  <si>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</si>
  <si>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</si>
  <si>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</si>
  <si>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</si>
  <si>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</si>
  <si>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</si>
  <si>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</si>
  <si>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</si>
  <si>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</si>
  <si>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</si>
  <si>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</si>
  <si>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</si>
  <si>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</si>
  <si>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</si>
  <si>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</si>
  <si>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</si>
  <si>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</si>
  <si>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</si>
  <si>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</si>
  <si>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</si>
  <si>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</si>
  <si>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</si>
  <si>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</si>
  <si>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</si>
  <si>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</si>
  <si>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</si>
  <si>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</si>
  <si>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</si>
  <si>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</si>
  <si>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</si>
  <si>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</si>
  <si>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</si>
  <si>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</si>
  <si>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</si>
  <si>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</si>
  <si>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</si>
  <si>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</si>
  <si>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</si>
  <si>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</si>
  <si>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</si>
  <si>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</si>
  <si>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</si>
  <si>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</si>
  <si>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</si>
  <si>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</si>
  <si>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</si>
  <si>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</si>
  <si>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</si>
  <si>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</si>
  <si>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</si>
  <si>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</si>
  <si>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</si>
  <si>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</si>
  <si>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</si>
  <si>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</si>
  <si>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</si>
  <si>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</si>
  <si>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</si>
  <si>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</si>
  <si>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</si>
  <si>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</si>
  <si>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</si>
  <si>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</si>
  <si>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</si>
  <si>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</si>
  <si>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</si>
  <si>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</si>
  <si>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</si>
  <si>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</si>
  <si>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</si>
  <si>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</si>
  <si>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</si>
  <si>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</si>
  <si>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</si>
  <si>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</si>
  <si>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</si>
  <si>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</si>
  <si>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</si>
  <si>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</si>
  <si>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</si>
  <si>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</si>
  <si>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</si>
  <si>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</si>
  <si>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</si>
  <si>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</si>
  <si>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</si>
  <si>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</si>
  <si>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</si>
  <si>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</si>
  <si>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</si>
  <si>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</si>
  <si>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</si>
  <si>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</si>
  <si>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</si>
  <si>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</si>
  <si>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</si>
  <si>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</si>
  <si>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</si>
  <si>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</si>
  <si>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</si>
  <si>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</si>
  <si>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</si>
  <si>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</si>
  <si>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</si>
  <si>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</si>
  <si>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</si>
  <si>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</si>
  <si>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</si>
  <si>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</si>
  <si>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</si>
  <si>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</si>
  <si>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</si>
  <si>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</si>
  <si>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</si>
  <si>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</si>
  <si>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</si>
  <si>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</si>
  <si>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</si>
  <si>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</si>
  <si>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</si>
  <si>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</si>
  <si>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</si>
  <si>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</si>
  <si>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</si>
  <si>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</si>
  <si>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</si>
  <si>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</si>
  <si>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</si>
  <si>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</si>
  <si>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</si>
  <si>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</si>
  <si>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</si>
  <si>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</si>
  <si>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</si>
  <si>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</si>
  <si>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</si>
  <si>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</si>
  <si>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</si>
  <si>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</si>
  <si>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</si>
  <si>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</si>
  <si>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</si>
  <si>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</si>
  <si>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</si>
  <si>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</si>
  <si>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</si>
  <si>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</si>
  <si>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</si>
  <si>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</si>
  <si>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</si>
  <si>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</si>
  <si>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</si>
  <si>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</si>
  <si>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</si>
  <si>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</si>
  <si>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</si>
  <si>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</si>
  <si>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</si>
  <si>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</si>
  <si>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</si>
  <si>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</si>
  <si>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</si>
  <si>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</si>
  <si>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</si>
  <si>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</si>
  <si>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</si>
  <si>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</si>
  <si>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</si>
  <si>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</si>
  <si>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</si>
  <si>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</si>
  <si>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</si>
  <si>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</si>
  <si>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</si>
  <si>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</si>
  <si>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</si>
  <si>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</si>
  <si>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</si>
  <si>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</si>
  <si>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</si>
  <si>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</si>
  <si>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</si>
  <si>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</si>
  <si>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</si>
  <si>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</si>
  <si>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</si>
  <si>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</si>
  <si>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</si>
  <si>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</si>
  <si>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</si>
  <si>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</si>
  <si>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</si>
  <si>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</si>
  <si>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</si>
  <si>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</si>
  <si>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</si>
  <si>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</si>
  <si>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</si>
  <si>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</si>
  <si>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</si>
  <si>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</si>
  <si>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</si>
  <si>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</si>
  <si>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</si>
  <si>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</si>
  <si>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</si>
  <si>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</si>
  <si>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</si>
  <si>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</si>
  <si>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</si>
  <si>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</si>
  <si>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</si>
  <si>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</si>
  <si>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</si>
  <si>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</si>
  <si>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</si>
  <si>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</si>
  <si>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</si>
  <si>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</si>
  <si>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</si>
  <si>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</si>
  <si>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</si>
  <si>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</si>
  <si>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</si>
  <si>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</si>
  <si>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</si>
  <si>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</si>
  <si>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</si>
  <si>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</si>
  <si>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</si>
  <si>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</si>
  <si>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</si>
  <si>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</si>
  <si>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</si>
  <si>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</si>
  <si>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</si>
  <si>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</si>
  <si>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</si>
  <si>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</si>
  <si>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</si>
  <si>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</si>
  <si>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</si>
  <si>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</si>
  <si>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</si>
  <si>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</si>
  <si>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</si>
  <si>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</si>
  <si>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</si>
  <si>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</si>
  <si>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</si>
  <si>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</si>
  <si>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</si>
  <si>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</si>
  <si>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</si>
  <si>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</si>
  <si>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</si>
  <si>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</si>
  <si>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</si>
  <si>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</si>
  <si>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</si>
  <si>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</si>
  <si>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</si>
  <si>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</si>
  <si>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</si>
  <si>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</si>
  <si>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</si>
  <si>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</si>
  <si>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</si>
  <si>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</si>
  <si>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</si>
  <si>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</si>
  <si>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</si>
  <si>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</si>
  <si>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</si>
  <si>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</si>
  <si>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</si>
  <si>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</si>
  <si>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</si>
  <si>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</si>
  <si>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</si>
  <si>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</si>
  <si>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</si>
  <si>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</si>
  <si>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</si>
  <si>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</si>
  <si>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</si>
  <si>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</si>
  <si>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</si>
  <si>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</si>
  <si>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</si>
  <si>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</si>
  <si>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</si>
  <si>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</si>
  <si>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</si>
  <si>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</si>
  <si>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</si>
  <si>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</si>
  <si>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</si>
  <si>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</si>
  <si>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</si>
  <si>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</si>
  <si>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</si>
  <si>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</si>
  <si>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</si>
  <si>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</si>
  <si>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</si>
  <si>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</si>
  <si>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</si>
  <si>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</si>
  <si>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</si>
  <si>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</si>
  <si>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</si>
  <si>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</si>
  <si>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</si>
  <si>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</si>
  <si>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</si>
  <si>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</si>
  <si>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</si>
  <si>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</si>
  <si>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</si>
  <si>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</si>
  <si>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</si>
  <si>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</si>
  <si>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</si>
  <si>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</si>
  <si>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</si>
  <si>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</si>
  <si>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</si>
  <si>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</si>
  <si>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</si>
  <si>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</si>
  <si>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</si>
  <si>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</si>
  <si>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</si>
  <si>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</si>
  <si>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</si>
  <si>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</si>
  <si>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</si>
  <si>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</si>
  <si>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</si>
  <si>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</si>
  <si>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</si>
  <si>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</si>
  <si>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</si>
  <si>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</si>
  <si>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</si>
  <si>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</si>
  <si>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</si>
  <si>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</si>
  <si>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</si>
  <si>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</si>
  <si>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</si>
  <si>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</si>
  <si>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</si>
  <si>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</si>
  <si>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</si>
  <si>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</si>
  <si>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</si>
  <si>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</si>
  <si>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</si>
  <si>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</si>
  <si>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</si>
  <si>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</si>
  <si>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</si>
  <si>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</si>
  <si>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</si>
  <si>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</si>
  <si>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</si>
  <si>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</si>
  <si>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</si>
  <si>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</si>
  <si>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</si>
  <si>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</si>
  <si>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</si>
  <si>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</si>
  <si>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</si>
  <si>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</si>
  <si>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</si>
  <si>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</si>
  <si>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</si>
  <si>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</si>
  <si>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</si>
  <si>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</si>
  <si>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</si>
  <si>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</si>
  <si>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</si>
  <si>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</si>
  <si>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</si>
  <si>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</si>
  <si>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</si>
  <si>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</si>
  <si>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</si>
  <si>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</si>
  <si>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</si>
  <si>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</si>
  <si>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</si>
  <si>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</si>
  <si>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</si>
  <si>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</si>
  <si>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</si>
  <si>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</si>
  <si>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</si>
  <si>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</si>
  <si>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</si>
  <si>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</si>
  <si>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</si>
  <si>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</si>
  <si>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</si>
  <si>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</si>
  <si>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</si>
  <si>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</si>
  <si>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</si>
  <si>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</si>
  <si>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</si>
  <si>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</si>
  <si>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</si>
  <si>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</si>
  <si>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</si>
  <si>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</si>
  <si>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</si>
  <si>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</si>
  <si>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</si>
  <si>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</si>
  <si>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</si>
  <si>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</si>
  <si>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</si>
  <si>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</si>
  <si>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</si>
  <si>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</si>
  <si>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</si>
  <si>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</si>
  <si>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</si>
  <si>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</si>
  <si>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</si>
  <si>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</si>
  <si>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</si>
  <si>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</si>
  <si>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</si>
  <si>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</si>
  <si>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</si>
  <si>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</si>
  <si>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</si>
  <si>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</si>
  <si>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</si>
  <si>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</si>
  <si>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</si>
  <si>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</si>
  <si>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</si>
  <si>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</si>
  <si>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</si>
  <si>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</si>
  <si>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</si>
  <si>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</si>
  <si>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</si>
  <si>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</si>
  <si>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</si>
  <si>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</si>
  <si>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</si>
  <si>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</si>
  <si>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</si>
  <si>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</si>
  <si>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</si>
  <si>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</si>
  <si>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</si>
  <si>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</si>
  <si>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</si>
  <si>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</si>
  <si>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</si>
  <si>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</si>
  <si>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</si>
  <si>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</si>
  <si>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</si>
  <si>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</si>
  <si>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</si>
  <si>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</si>
  <si>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</si>
  <si>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</si>
  <si>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</si>
  <si>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</si>
  <si>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</si>
  <si>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</si>
  <si>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</si>
  <si>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</si>
  <si>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</si>
  <si>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</si>
  <si>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</si>
  <si>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</si>
  <si>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</si>
  <si>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</si>
  <si>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</si>
  <si>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</si>
  <si>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</si>
  <si>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</si>
  <si>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</si>
  <si>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</si>
  <si>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</si>
  <si>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</si>
  <si>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</si>
  <si>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</si>
  <si>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</si>
  <si>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</si>
  <si>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</si>
  <si>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</si>
  <si>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</si>
  <si>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</si>
  <si>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</si>
  <si>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</si>
  <si>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</si>
  <si>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</si>
  <si>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</si>
  <si>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</si>
  <si>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</si>
  <si>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</si>
  <si>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</si>
  <si>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</si>
  <si>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</si>
  <si>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</si>
  <si>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</si>
  <si>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</si>
  <si>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</si>
  <si>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</si>
  <si>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</si>
  <si>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</si>
  <si>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</si>
  <si>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</si>
  <si>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</si>
  <si>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</si>
  <si>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</si>
  <si>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</si>
  <si>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</si>
  <si>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</si>
  <si>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</si>
  <si>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</si>
  <si>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</si>
  <si>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</si>
  <si>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</si>
  <si>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</si>
  <si>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</si>
  <si>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</si>
  <si>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</si>
  <si>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</si>
  <si>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</si>
  <si>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</si>
  <si>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</si>
  <si>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</si>
  <si>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</si>
  <si>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</si>
  <si>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</si>
  <si>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</si>
  <si>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</si>
  <si>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</si>
  <si>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</si>
  <si>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</si>
  <si>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</si>
  <si>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</si>
  <si>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</si>
  <si>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</si>
  <si>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</si>
  <si>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</si>
  <si>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</si>
  <si>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</si>
  <si>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</si>
  <si>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</si>
  <si>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</si>
  <si>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</si>
  <si>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</si>
  <si>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</si>
  <si>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</si>
  <si>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</si>
  <si>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</si>
  <si>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</si>
  <si>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</si>
  <si>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</si>
  <si>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</si>
  <si>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</si>
  <si>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</si>
  <si>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</si>
  <si>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</si>
  <si>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</si>
  <si>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</si>
  <si>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</si>
  <si>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</si>
  <si>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</si>
  <si>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</si>
  <si>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</si>
  <si>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</si>
  <si>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</si>
  <si>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</si>
  <si>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</si>
  <si>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</si>
  <si>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</si>
  <si>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</si>
  <si>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</si>
  <si>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</si>
  <si>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</si>
  <si>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</si>
  <si>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</si>
  <si>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</si>
  <si>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</si>
  <si>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</si>
  <si>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</si>
  <si>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</si>
  <si>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</si>
  <si>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</si>
  <si>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</si>
  <si>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</si>
  <si>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</si>
  <si>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</si>
  <si>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</si>
  <si>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</si>
  <si>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</si>
  <si>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</si>
  <si>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</si>
  <si>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</si>
  <si>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</si>
  <si>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</si>
  <si>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</si>
  <si>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</si>
  <si>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</si>
  <si>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</si>
  <si>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</si>
  <si>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</si>
  <si>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</si>
  <si>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</si>
  <si>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</si>
  <si>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Erin Cross</t>
  </si>
  <si>
    <t>Probation Manager</t>
  </si>
  <si>
    <t>ecross@countyofsb.org</t>
  </si>
  <si>
    <t>Karyn Milligan</t>
  </si>
  <si>
    <t>805-882-3563</t>
  </si>
  <si>
    <t>Community Supervision</t>
  </si>
  <si>
    <t>Risk and Needs Assessment</t>
  </si>
  <si>
    <t>Los Compadres</t>
  </si>
  <si>
    <t>Seeking Safety</t>
  </si>
  <si>
    <t>Strengthening Families, Multidimensional Family Therapy</t>
  </si>
  <si>
    <t>Mental Health Assessment and Transition Services</t>
  </si>
  <si>
    <t>Programming Officer, Case Manager, and Behavioral Aid</t>
  </si>
  <si>
    <t>Whole Youth Project</t>
  </si>
  <si>
    <t>Targeted Interventions</t>
  </si>
  <si>
    <t>Cannabis Education Classes</t>
  </si>
  <si>
    <t xml:space="preserve">Youth Reinvestment Grant </t>
  </si>
  <si>
    <t>(805)692-4855</t>
  </si>
  <si>
    <t xml:space="preserve">Probation has an agreement with the County Behavioral Wellness Department for two (2) clinicians to perform mental health assessments and transition (or linkage) services for youth under probation supervision, including those detained in or committed to the juvenile hall. Presently, 1.5 FTE positions are allocated to perform mental health assessments. Referrals are generated by DPOs performing court investigations or community supervision duties, and are made when additional information about a youth’s mental health needs will better inform case planning or disposition recommendations. These assessments offer a valuable clinical perspective on issues impacting a youth and their family, and help determine the need for higher interventions such as intensive home based interventions or foster care placement. When a youth has been ordered into a foster care program, the clinicians will complete an assessment using the Child and Adolescent Needs and Strengths (CANS) tool. The CANS is used with Probation youth to assist in Child-Family Team meetings when placement in a Short-Term Residential Treatment Program (STRTP) is likely and will help guide the decision-making process in that setting. Clinicians' mental health assessments are generally comprehensive in nature but may also be an update to a previous comprehensive assessment or a brief assessment that seeks to identify medical necessity and eligibility for Medi-Cal programs. The clinicians also provide liaison and transition services for youth exiting the JJC or LPBC. The clinician will work with peers at community mental health childrens' clinics and coordinate care activities for the highest need youth while providing services to bridge any existing gaps and to support warm handoffs for services. They also assist in establishing services with CBOs who may provide a lower level of mental health care.  Clinicians help Probation Department staff problem-solve issues related to mental health services and help staff navigate the sometimes complex system requirements regarding eligibility, Medi-Cal funding, medication management protocols, and continuity of care. They will also provide short-term, targeted interventions for some youth to support a successful transition, including clinical sessions at the JJC or Camp that focus on assisting youth as they transition back to their homes. At times based on the length of time served in a facility, clinicians may provide services for an extended period of time based on rapport built and engagement which can be particularly challenging to attain wiht justice involved youth. JJCPA funding supports 1.5 FTEs for assessments, and the YOBG funds 0.5 FTE position for transition activities. 
</t>
  </si>
  <si>
    <t xml:space="preserve">Probation used the YOBG and JJCPA to support the supervision of youth placed on probation by funding sworn officers to contact youth in their homes and in other places in the community, and to provide individual case management services to them. Probation focuses its community supervision and case management activities to youth assessed as the greatest risk to reoffend. The use of the Positive Achievement Change Tool (PACT) enables Probation to accurately assess a youth for risk to reoffend scoring the instrument across various domains with information from existing records and an interview. This validated instrument identifies a youth's criminogenic needs and thereby indicates where treatment interventions, supervision strategies, and other services should be concentrated. Importantly, the PACT also identifies a youth's strengths, which aids in meaningful case planning. Through collaborative efforts with community-based organizations (CBO), Officers are able to help youth and families achieve a youth's rehabilitative goals through the varied interventions and programs provided by these organizations and which are envisioned by the YOBG and JJCPA. 
The YOBG funds three (3) Deputy Probation Officers (DPOs) who supervise caseloads of high-risk youth who are generally older and gang-involved, and who have committed serious and violent offenses. The JJCPA funds seven (7) DPOs who supervise caseloads of high and medium-risk youth who are generally younger and may be gang-involved. Females who have been or are at risk of becoming involved in commercial sexual exploitation are supervised by DPOs funded through JJCPA.  
A Probation Manager's salary is funded by both YOBG and JJCPA funds and a Supervising Probation Officer position is funded by JJCPA. Both  provide direct oversight of funded activities as well as indirect administrative support.   
</t>
  </si>
  <si>
    <t>Michael Wilson Consulting</t>
  </si>
  <si>
    <r>
      <rPr>
        <sz val="8"/>
        <color theme="1"/>
        <rFont val="Arial"/>
        <family val="2"/>
      </rPr>
      <t xml:space="preserve">Between 2020 and 2021 juvenile arrests continued to trend downward in the county, with total juvenile misdemeanor arrests down 27 percent (from 392 arrests in 2020 to 288 arrests in 2021) and felony arrests down 11 percent (from 175 arrests in 2020 to 156 felony arrests in 2021).In total, juvenile arrests declined 22% within the County of Santa Barbara-similar to the decline experienced statewide.  Information from Santa Barbara County Probation's case management system indicates the Department has experienced a 5% increase in the number of supervised juveniles to 215 youth in a one-day snapshot from FY 21/22 as compared to 205 youth in the previous fiscal year. Further, Probation has seen an increase in the percentage of youth on diversionary supervision. Of the total 215 youth supervised on June 30, 2022, 15% were supervised on a diversionary option (654, 654.2, 725 or 790) an increase from 11% the year prior. At the same time, Probation has experienced a decrease in the number of youth committed to its juvenile facilities and the number of youth placed into a congregate foster care has remained low, with only 4 youth in out-of-home placement on June 30, 2022 . Probation continues efforts to limit the total number of youth under probation supervision to those who represent the highest risk to reoffend, as well as the number of youth placed on probation for misdemeanor offenses and the time youth remain under supervision. Probation officers use the Positive Achievement Change Tool (PACT) risk assessment instrument. The results guide decision-making regarding case management and supervision. Probation also diverts many low-level youth from the juvenile justice system through the BSCC's Youth Reinvestment grant that allows for direct law enforcement referrals, referrals from schools that would otherwise been referred to law enforcement, and identified misdemeanor offenses Probation receives from law enforcement have been referrred to to a community-based treatment provider. JJCPA funds provide the required match for this program. This program allows for minimal intervention and interaction from Probation to those diverted, and helps to ensure that youth placed on probation are those who require the formal intervention of the juvenile court, mainly those referred for serious or violent felonies.  
     Probation officers funded by JJCPA/YOBG supervise formal probation cases and use a risk-needs-responsivity community supervision model designed to address the main drivers of risk to reoffend. Officers make referrals to evidence-based programs and interventions funded by JJCPA and YOBG, and monitor a youth’s attendance, progress, and completion. Referrals to these services are based on the specific individual needs of youth, identifying the appropriate dosage based on their risk level and criminogenic needs.  
   During the 2021-22 fiscal year, JJCPA and YOBG funds supported various programs addressing behavioral, emotional, academic and social problems -- Multidimensional Family Therapy, Seeking Safety, El Joven Noble, Strengthening Families, and mentoring. Of the 126 youth referred to these programs 90 percent, or 114 youth, enrolled and 38 percent successfully completed the assigned interventions(s). Probation has also implemented targeted interventions for supervised youth with two community-based organizations, and continues providing cannabis education classes for youth cited by law enforcement. The County has also experienced a 9 percent decrease in SMJH admissions, to 158 youth in FY 2021-2022 as compared to 183 youth in FY 2020-21.  </t>
    </r>
    <r>
      <rPr>
        <sz val="8"/>
        <color rgb="FFFF0000"/>
        <rFont val="Arial"/>
        <family val="2"/>
      </rPr>
      <t xml:space="preserve"> </t>
    </r>
    <r>
      <rPr>
        <sz val="8"/>
        <color theme="1"/>
        <rFont val="Arial"/>
        <family val="2"/>
      </rPr>
      <t xml:space="preserve">Probation officers funded by JJCPA and YOBG use an incentives and interventions matrix to guide decision-making about responses to violations, and in turn limit the use of detention, and provide appropriate sanctions and positive reinforcement to address problem behavior. Administrative review and approval for alleging violations and using detention also contributes to this trend, with the utilization of multiple layers of review and varied phases of the process being implemented this fiscal year. Probation continues to collaborate with partners to serve Commercially Sexually Exploited Children (CSEC), those at risk of exploitation, and high needs youth due to trauma exposure and other mental health needs  through interagency planning and a specialized court programs. Managers and supervisors funded by JJCPA/YOBG sit on a number of interagency groups to problem-solve these cases, and give their attention to ensuring youth needs are prioritized. For instance, Probation routinely refers youth to Wraparound, a high level, home-based program that provides intensive services to a youth and their family. These cases are reviewed and supported by funded staff. Strategies such as six (6) month court reviews of wardship to consider early termination of probation, have been successful as pursued by funded staff. Behavioral Wellness staff funded by JJCPA/YOBG work in partnership with Probation staff to provide comprehensive mental health assessments for youth, which assist Probation with targeting services and interventions to the areas of greatest treatment need. These strategies contribute to the reduction in numbers of youth on probation and in foster care, while also ensuring that protective factors are maintained or strengthened. 
     Funded staff also work with youth in detention settings to ensure that youth treatment needs are addressed and aligned with community supervision goals and objectives, and to focus on specific behavioral interventions and solutions to promote positive youth development. These officers also help to develop case and transitional plans, to ensure youth have services they may need both while detained and in the community. 
</t>
    </r>
    <r>
      <rPr>
        <sz val="10"/>
        <color theme="1"/>
        <rFont val="Arial"/>
        <family val="2"/>
      </rPr>
      <t xml:space="preserve">
</t>
    </r>
  </si>
  <si>
    <t>kmillig@countyofsb.org</t>
  </si>
  <si>
    <t>Probation continued in the second year of the contract with Ceres Policy Research to implement the Whole Youth Project (WYP). This two-year initiative assists Probation in collecting data regarding youth sexual orientation, gender-identity, and expression (SOGIE) with the goal of enabling staff to effectively affirm the many ways youth involved with probation identify themselves. Ceres Policy Research provided an initial six hour training over three days to Juvenile Division and Facilities staff regarding SOGIE and gender non-conforming or transgender (GNCT) youth. Another three day training was provided to additional staff from both Juvenile and Facilities, but it was determined due to the sensitive nature of information being gathered, rather than continuing on the path of utilizing the training to teach Probation staff to facilitate training to other staff, in fiscal year 2022-23, a contract will be established for a local agency to provide training to all officers directly.  Probation  continues to utilize support from Ceres in how to best empower youth who are experiencing issues surrounding SOGIE and to provide Probation with the tools and skills necessary to help these youth navigate these experiences and support them as they move through the juvenile justice system. Additionally, Ceres Policy Research also provides ongoing technical assistance to Probation in developing anti-discrimination and data sharing policies, and in analyzing compiled information to develop data-driven plans to improve services, community outreach, and coaching to develop a continuum of care for LGBQ and GNCT youth.</t>
  </si>
  <si>
    <t xml:space="preserve">The YOBG funds a Senior JIO position at the LPBC with duties that performing intake functions, developing a program graduation plan and identifying services the youth will participate in while committed. Officers in this position may co-facilitate Moral Reconation Therapy (MRT) with County Behavioral Wellness clinicians, act as a liaison with community-based organizations and work with County Education Office staff on academic participation and progress and transitions to community schools upon graduation for Camp.  They also meet with parents to encourage their involvement with the youth and engagement in services. The Facilities Division also uses YOBG funding for a Sr. DPO who maintains knowledge of evidence-based programs suitable for the custody setting and for detained youth, and to facilitate such programming. The Officer is proficient in Motivational Interviewing (MI) and coaches facility staff in MI techniques. The Officer oversees MRT and Conflict Solutions groups, implements restorative justice programming, while also crafting recreational opportunities for detained youth at the JJC. The Officer also connects with parents and families during visiting to support family engagement. Finally, YOBG funds a Behavioral Aid to mentor detained youth and to provide age-appropriate education, programming and recreational activities. This service is provided by Community Solutions, Inc. (CSI). The CSI Behavorial Aide engages youth in individual or small groups based on the needs of the population, and assists youth with schoolwork and reading, as well as facilitating recreational and physical activities and projects such as board and card games, walking, art projects, creative writing, and basketball.
</t>
  </si>
  <si>
    <t xml:space="preserve">Probation utilizes the PACT risk assessment instrument to identify youth who represent the greatest risk for reoffending. The commercially available and vendor supported tool insures risk can be assessed accurately and reliably. Using available case information and an interview with the youth, it identifies the most important criminogenic factors that should be targeted to effect positive long-term change. It has a case planning component that  assists Officers in identifying appropriate interventions for a youth and their family. It has a pre-screening version that identifies lower risk youth who may be diverted from further system involvement at the initial intake level. These youth may be handled informally which serves to prevent further system involvement. A full version provides a more comprehensive assessment. The YOBG funds two (2) Senior DPOs to perform PACT assessments for intake purposes who consider which youth may benefit from diversion opportunities through a CBO or through Probation. DPOs funded by the YOBG and JJCPA may also perform these assessments when re-assessment is indicated. Probation conducts most full assessments as part of the community supervision function in support of broader case management activities, and uses the pre-screen version at the initial intake level.  During fiscal year 2021-22, PACT initial training was provided to all DPOs who had not taken the training previously, and all other DPOs completed refresher training to ensure fidelity in assessments and re-assessments. </t>
  </si>
  <si>
    <t>Probation had service agreements with two CBOs to provide Targeted Interventions (TI) for Probation-supervised youth in fiscal year 2020-21, with Fighting Back Santa Maria Valley (FBSMV) and Freedom 4 Youth (F4Y) facilitating the services; FBSMV provided them in the North region of the County and  F4Y provided them in the South region of the County. A new contract with F4Y was not negotiated at the start of the new fiscal year, but an agreement was made for them to conclude services with youth already referred which extended into fiscal year 2021-22. FBSMV continued to provide services throughout the year. Probation refers youth to TI for time-limited, specific interventions to address a variety of concerns with services tailored to meet a youth's individual needs. Services may address education deficits, prosocial activities, as well as vocational and employment needs, and services in other life domains as identified in the PACT assessments. The purpose of the agreement is for the providers to offer specific interventions to address any immediate needs, andto  focus efforts to ameliorate them. Referrals are made to meet some observed need or case plan goal, as noted above, but referrals may also be in response to behavior that might otherwise constitute a probation violation, but which can be addressed in a community setting, or as part of a youth's re-entry plan up on release from a facility. Targeted Interventions had 14 youth discharged from the program during this rating period, wich a 14.3% successful completion rate. It is noted, youth are referred typically to this program to improve attendance and school engagement. Many of these youth have extensive histories of truancies and behavioral issues and it has been challening to engage them. However, in the next reporting period, transportation has been added to the contract to allow FBSMV to transport youth to school to support engagement and attendance further, and referrals for the current fiscal year have already exceeded those for this reporting period.</t>
  </si>
  <si>
    <t>Probation contracts with FBSMV to provide cannabis education classes and facilitate community work service as required by law for youth cited for marijuana offenses pursuant to Sections 11357(a) and (b), WIC. FBSMV provides the classes to youth in all areas of the county, and has utilized both in-person and virtual class sessions. Classes are scheduled at regular intervals and FBSMV utilizes the Project Towards No Drug Abuse curriculum, a drug abuse prevention program for high school age youth developed by the University of Southern California.  FBSMV provides opportunities for completion of community work service hours at community locations, many of which youth can continue to volunteer at beyond their required hours. As this is a diversionary program ideally targeting low risk youth, completion rates are much higher for this program. With 57 youth successfully discharged, 78.9% successfully completed the intervention. This contract has also had transportation added for the new fiscal year which is anticipated to raise completion rates even higher.</t>
  </si>
  <si>
    <t xml:space="preserve">The Probation Department entered into an agreement with the BSCC for the period July 1, 2019 through February 28, 2023 in the amount of $795,193 funded by Youth Reinvestment Grant (YRG) funds and this agreement requires a 25% match.  The cash match for the YRG will be using $198,798 of JJCPA grant fund reserves, with $100,833 utilized as of June 30, 2022.  This grant has a total program cost of $993,991 over four fiscal years.  This program allows for direct referrals from school when offenses on campus might otherwise be reported to law enforcement, direct referrals from law enforcement, and referrals from Probation which are not entered into the Department's case management system, supporting minimal intervention from Probation staff in the spirit of  true diversion. CADA then provides for an assessment to create a Restorative Action Plan (RAP) to provide needed services to the youth and family including evidence-based individual and group programs as well as individualized mental health treatment. To date, the YRG program has received 559 referrals. Of these referrals, 426 were from Probation/law enforcement and 133 were school referrals, representing a great deal of youth who were diverted from formal processing. This program has regularly met targeted enrollment and completion dates with the exception of intial reporting periods during the initial phases of the pandemic, and the latest reporting period showed both to be below targeted goals with it being noted for the first time since the program's inception, there were vacant case manager positions that appeared to impact enrollment and completion given the support they provide. Those positions are now filled and it is anticipated those rates will be at or near targeted goals for the next review period.
</t>
  </si>
  <si>
    <t>Probation continued its contractual agreement with CommUnify to provide mentoring services for probation youth referred to them. Through an assigned Compadre, CommUnify employs traditional mentoring activities and also utilizes the El Joven Noble curriculum to augment their mentoring efforts. The El Joven Noble curriculum is a comprehensive culturally-informed promising practice that supports and guides young males through a “rites of passage” process while focusing on the prevention of substance abuse, teen pregnancy, relationship violence, gang violence, and school failure. CommUnify has provided this program for many years and continued to provide it in both the LPBC and the Juvenile Justice Center (JJC) in Santa Maria, as well as in the community. This allows mentors to engage youth while they are detained and participate in discharge planning. CommUnify coordinates their mentoring activities with the assigned DPO; this includes understanding a youth’s risk factors, needs, and strengths, as well as other life domains where a youth may need support. CommUnify has also accepted referrals for mentoring for female youth under Probation supervision.   During this reporting period, 29.2% referred to El Joven Noble completed the program, and 58.3% referred to mentoring successfully completed the intervention. It is noted the flexilibity of mentoring allows for higher completion rates, whereas Joven Noble has a set curriculum to complete and multiple absences signficantly affect completion rates. Moving forward, CommUnify staff are collaborating with DPOs to strengthen engagement in El Joven Noble. This includes reminder phone calls prior to scheduled sessions, and immediate contact after an absence to re-engage the youth in programming.</t>
  </si>
  <si>
    <t>Michael Wilson is a consultant providing technical assistance to the Santa Barbara County Probation Department. Technical assistance includes policy modeling for executive management, analysis of data trends as well consultation on developing sustaining frameworks for data collection and modeling including juvenile recidivism by risk and supervision type.</t>
  </si>
  <si>
    <t xml:space="preserve">Probation contracted with CommUnify and the Council on Alcohol and Drug Abuse (CADA), community-based providers, to provide the Seeking Safety curriculum for both male and female youth under Probation supervision. Seeking Safety teaches youth coping and safety skills to mitigate the negative impacts of substance abuse and trauma. CommUnify provided Seeking Safety to male youth in all areas of the County, and at the LPBC and in the JJC.  CADA provided it in the South region to female youth. CommUnify's services were funded through YOBG as they served youth in the juvenile facilities. CADA's services were funded through JJCPA, working with youth in the community as an intervention to prevent further involvement with the juvenile justice system. Female youth  participating in Seeking Safety had a 33.3% completion rate and male youth completed the intervention at a 30% rate. Moving forward, CommUnify will increase collaboration with DPOs to strengthen youth engagement, including reminder phone calls. 
</t>
  </si>
  <si>
    <t>Probation contracted with Family Service Agency (FSA) to provide the Strengthening Families curriculum for 12-17 year olds in the North region of the County. Strengthening Families is an evidence-based family skills training program that increases resilience and reduces risk factors for behavioral, emotional, academic, and social problems in youth through specific parent, youth, and family sessions. Program outcomes positively impact youth substance abuse and delinquency. Probation contracted with CADA to provide Multidimensional Family Therapy (MDFT) in the South region of the County. MDFT is a comprehensive evidence-based family-centered treatment intervention that addresses youth problems and disorders. The intervention targets substance abuse, delinquency, antisocial and aggressive behaviors, school and family problems, and emotional difficulties. It is provided to youth and their parent(s) or guardian(s) and addresses individual, family, and environmental factors that contribute to problems. It also seeks to improve coping, problem-solving and decision-making skills. The intervention is provided in four integrated domains: Adolescent, Parent, Family, and Community. Both providers' services are funded through JJCPA.  Strengthening Families had a 20% completion rate, whereas, MDFT had a 66.7% successful completion rate. Probation continues to contract with FSA for Strengthening Families, and is striving to increase family participation, through collaboration and increased communication given the historic benefits of this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</si>
</sst>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7"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sz val="8"/>
      <color rgb="FFFF0000"/>
      <name val="Arial"/>
      <family val="2"/>
    </font>
    <font>
      <sz val="8"/>
      <color theme="1"/>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286</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285</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344</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343</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343</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400</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400</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399</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456</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456</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458</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458</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457</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457</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516</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516</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515</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515</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572</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572</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574</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574</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573</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573</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632</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632</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631</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631</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688</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688</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690</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690</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689</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689</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746</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746</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748</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748</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747</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747</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804</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804</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806</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806</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805</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805</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862</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862</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864</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864</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863</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863</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920</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920</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922</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921</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921</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millig@countyofsb.org" TargetMode="External"/><Relationship Id="rId1" Type="http://schemas.openxmlformats.org/officeDocument/2006/relationships/hyperlink" Target="mailto:ecross@countyofsb.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39" activePane="bottomLeft" state="frozen"/>
      <selection pane="bottomLeft" activeCell="D34" sqref="D34:J3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445</v>
      </c>
      <c r="B24" s="244"/>
      <c r="C24" s="244"/>
      <c r="D24" s="244"/>
      <c r="E24" s="245"/>
      <c r="F24" s="246">
        <v>44810</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930</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945</v>
      </c>
      <c r="B29" s="235"/>
      <c r="C29" s="236"/>
      <c r="D29" s="280" t="s">
        <v>931</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932</v>
      </c>
      <c r="B32" s="241"/>
      <c r="C32" s="241"/>
      <c r="D32" s="241"/>
      <c r="E32" s="241"/>
      <c r="F32" s="240" t="s">
        <v>930</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933</v>
      </c>
      <c r="B34" s="235"/>
      <c r="C34" s="236"/>
      <c r="D34" s="237" t="s">
        <v>950</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Santa Barbara</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0"/>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0" t="s">
        <v>325</v>
      </c>
      <c r="B53" s="580"/>
      <c r="C53" s="580"/>
      <c r="D53" s="580"/>
      <c r="E53" s="581" t="str">
        <f>County</f>
        <v>Santa Barbara</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Santa Barbara</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Santa Barbara</v>
      </c>
    </row>
    <row r="2" spans="1:2" x14ac:dyDescent="0.2">
      <c r="A2" t="s">
        <v>541</v>
      </c>
      <c r="B2" s="25">
        <f>Reportdate</f>
        <v>44810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Erin Cross</v>
      </c>
    </row>
    <row r="10" spans="1:2" x14ac:dyDescent="0.2">
      <c r="A10" t="s">
        <v>218</v>
      </c>
      <c r="B10" t="str">
        <f>primarytitle</f>
        <v>Probation Manager</v>
      </c>
    </row>
    <row r="11" spans="1:2" x14ac:dyDescent="0.2">
      <c r="A11" t="s">
        <v>217</v>
      </c>
      <c r="B11" t="str">
        <f>primphone</f>
        <v>(805)692-4855</v>
      </c>
    </row>
    <row r="12" spans="1:2" x14ac:dyDescent="0.2">
      <c r="A12" t="s">
        <v>193</v>
      </c>
      <c r="B12" s="10" t="str">
        <f>preemail</f>
        <v>ecross@countyofsb.org</v>
      </c>
    </row>
    <row r="13" spans="1:2" x14ac:dyDescent="0.2">
      <c r="A13" t="s">
        <v>365</v>
      </c>
      <c r="B13" t="str">
        <f>seccontact</f>
        <v>Karyn Milligan</v>
      </c>
    </row>
    <row r="14" spans="1:2" x14ac:dyDescent="0.2">
      <c r="A14" t="s">
        <v>366</v>
      </c>
      <c r="B14" t="str">
        <f>seccontitle</f>
        <v>Probation Manager</v>
      </c>
    </row>
    <row r="15" spans="1:2" x14ac:dyDescent="0.2">
      <c r="A15" t="s">
        <v>367</v>
      </c>
      <c r="B15" t="str">
        <f>secphone</f>
        <v>805-882-3563</v>
      </c>
    </row>
    <row r="16" spans="1:2" x14ac:dyDescent="0.2">
      <c r="A16" t="s">
        <v>368</v>
      </c>
      <c r="B16" t="str">
        <f>secemail</f>
        <v>kmillig@countyofsb.org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1389480</v>
      </c>
    </row>
    <row r="24" spans="1:2" x14ac:dyDescent="0.2">
      <c r="A24" t="s">
        <v>548</v>
      </c>
      <c r="B24" s="11">
        <f>t1yobgserv</f>
        <v>9618</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1399098</v>
      </c>
    </row>
    <row r="33" spans="1:2" x14ac:dyDescent="0.2">
      <c r="A33" t="s">
        <v>556</v>
      </c>
      <c r="B33" s="11">
        <f>t1jjcpasal</f>
        <v>497184</v>
      </c>
    </row>
    <row r="34" spans="1:2" x14ac:dyDescent="0.2">
      <c r="A34" t="s">
        <v>557</v>
      </c>
      <c r="B34" s="11">
        <f>t1jjcpaserv</f>
        <v>6240</v>
      </c>
    </row>
    <row r="35" spans="1:2" x14ac:dyDescent="0.2">
      <c r="A35" t="s">
        <v>558</v>
      </c>
      <c r="B35" s="11">
        <f>t1jjcpaprof</f>
        <v>0</v>
      </c>
    </row>
    <row r="36" spans="1:2" x14ac:dyDescent="0.2">
      <c r="A36" t="s">
        <v>559</v>
      </c>
      <c r="B36" s="11">
        <f>t1jjcpacbo</f>
        <v>5933</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509357</v>
      </c>
    </row>
    <row r="43" spans="1:2" x14ac:dyDescent="0.2">
      <c r="A43" t="s">
        <v>565</v>
      </c>
      <c r="B43" s="11">
        <f>t1othersal</f>
        <v>136077</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136077</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Santa Barbara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Santa Barbara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509357</v>
      </c>
    </row>
    <row r="164" spans="1:2" x14ac:dyDescent="0.2">
      <c r="A164" t="s">
        <v>760</v>
      </c>
      <c r="B164" t="e">
        <f>Othert1</f>
        <v>#REF!</v>
      </c>
    </row>
    <row r="165" spans="1:2" x14ac:dyDescent="0.2">
      <c r="A165" t="s">
        <v>761</v>
      </c>
      <c r="B165" s="11">
        <f>t1othertot</f>
        <v>136077</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Santa Barbara</v>
      </c>
      <c r="B2" s="25">
        <f>Reportdate</f>
        <v>44810</v>
      </c>
      <c r="C2" s="24" t="e">
        <f>Chief</f>
        <v>#REF!</v>
      </c>
      <c r="D2" t="e">
        <f>Chiefphone2</f>
        <v>#REF!</v>
      </c>
      <c r="E2" s="10" t="e">
        <f>Address</f>
        <v>#REF!</v>
      </c>
      <c r="F2" s="10" t="e">
        <f>City</f>
        <v>#REF!</v>
      </c>
      <c r="G2" s="9" t="e">
        <f>ZIP</f>
        <v>#REF!</v>
      </c>
      <c r="H2" s="10" t="e">
        <f>Chiefemail2</f>
        <v>#REF!</v>
      </c>
      <c r="I2" t="str">
        <f>primcontact</f>
        <v>Erin Cross</v>
      </c>
      <c r="J2" t="str">
        <f>primarytitle</f>
        <v>Probation Manager</v>
      </c>
      <c r="K2" t="str">
        <f>primphone</f>
        <v>(805)692-4855</v>
      </c>
      <c r="L2" s="10" t="str">
        <f>preemail</f>
        <v>ecross@countyofsb.org</v>
      </c>
      <c r="M2" t="str">
        <f>seccontact</f>
        <v>Karyn Milligan</v>
      </c>
      <c r="N2" t="str">
        <f>seccontitle</f>
        <v>Probation Manager</v>
      </c>
      <c r="O2" t="str">
        <f>secphone</f>
        <v>805-882-3563</v>
      </c>
      <c r="P2" t="str">
        <f>secemail</f>
        <v>kmillig@countyofsb.org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1389480</v>
      </c>
      <c r="X2" s="11">
        <f>t1yobgserv</f>
        <v>9618</v>
      </c>
      <c r="Y2" s="11">
        <f>t1yobgprof</f>
        <v>0</v>
      </c>
      <c r="Z2" s="11">
        <f>t1yobgcbo</f>
        <v>0</v>
      </c>
      <c r="AA2" s="11">
        <f>t1yobgequip</f>
        <v>0</v>
      </c>
      <c r="AB2" s="11">
        <f>t1yobgadmin</f>
        <v>0</v>
      </c>
      <c r="AC2" s="11">
        <f>t1yobgothr1</f>
        <v>0</v>
      </c>
      <c r="AD2" s="11">
        <f>t1yobgothr2</f>
        <v>0</v>
      </c>
      <c r="AE2" s="11">
        <f>t1yobgothr3</f>
        <v>0</v>
      </c>
      <c r="AF2" s="11">
        <f>t1yobgtot</f>
        <v>1399098</v>
      </c>
      <c r="AG2" s="11">
        <f>t1jjcpasal</f>
        <v>497184</v>
      </c>
      <c r="AH2" s="11">
        <f>t1jjcpaserv</f>
        <v>6240</v>
      </c>
      <c r="AI2" s="11">
        <f>t1jjcpaprof</f>
        <v>0</v>
      </c>
      <c r="AJ2" s="11">
        <f>t1jjcpacbo</f>
        <v>5933</v>
      </c>
      <c r="AK2" s="11">
        <f>t1jjcpaequip</f>
        <v>0</v>
      </c>
      <c r="AL2" s="11">
        <f>t1jjcpaadmin</f>
        <v>0</v>
      </c>
      <c r="AM2" s="11">
        <f>t1jjcpaothr1</f>
        <v>0</v>
      </c>
      <c r="AN2" s="11">
        <f>t1jjcpaothr2</f>
        <v>0</v>
      </c>
      <c r="AO2" s="11">
        <f>t1jjcpaothr3</f>
        <v>0</v>
      </c>
      <c r="AP2" s="11">
        <f>t1jjcpatot</f>
        <v>509357</v>
      </c>
      <c r="AQ2" s="11">
        <f>t1othersal</f>
        <v>136077</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136077</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Santa Barbara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Santa Barbara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509357</v>
      </c>
      <c r="FH2" t="e">
        <f>Othert1</f>
        <v>#REF!</v>
      </c>
      <c r="FI2" s="11">
        <f>t1othertot</f>
        <v>136077</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10" sqref="I10:J10"/>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Santa Barbara</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3</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0</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178</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335</v>
      </c>
      <c r="J14" s="302"/>
      <c r="K14" s="97"/>
      <c r="L14" s="97"/>
      <c r="M14" s="97"/>
      <c r="N14" s="97"/>
      <c r="O14" s="98"/>
    </row>
    <row r="15" spans="1:24" ht="14.25" x14ac:dyDescent="0.2">
      <c r="A15" s="91"/>
      <c r="B15" s="45"/>
      <c r="C15" s="128"/>
      <c r="D15" s="128"/>
      <c r="E15" s="310" t="s">
        <v>815</v>
      </c>
      <c r="F15" s="310"/>
      <c r="G15" s="310"/>
      <c r="H15" s="310"/>
      <c r="I15" s="304">
        <v>123</v>
      </c>
      <c r="J15" s="305"/>
      <c r="K15" s="97"/>
      <c r="L15" s="97"/>
      <c r="M15" s="97"/>
      <c r="N15" s="97"/>
      <c r="O15" s="98"/>
    </row>
    <row r="16" spans="1:24" ht="15" x14ac:dyDescent="0.25">
      <c r="A16" s="102"/>
      <c r="B16" s="45"/>
      <c r="C16" s="128"/>
      <c r="D16" s="128"/>
      <c r="E16" s="306" t="s">
        <v>827</v>
      </c>
      <c r="F16" s="306"/>
      <c r="G16" s="306"/>
      <c r="H16" s="306"/>
      <c r="I16" s="311">
        <f>SUM(I14:J15)</f>
        <v>458</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371</v>
      </c>
      <c r="J20" s="302"/>
      <c r="K20" s="97"/>
      <c r="L20" s="97"/>
      <c r="M20" s="97"/>
      <c r="N20" s="97"/>
      <c r="O20" s="98"/>
    </row>
    <row r="21" spans="1:24" ht="14.25" x14ac:dyDescent="0.2">
      <c r="A21" s="102"/>
      <c r="B21" s="128"/>
      <c r="C21" s="128"/>
      <c r="D21" s="128"/>
      <c r="E21" s="310" t="s">
        <v>818</v>
      </c>
      <c r="F21" s="310"/>
      <c r="G21" s="310"/>
      <c r="H21" s="310"/>
      <c r="I21" s="313">
        <v>53</v>
      </c>
      <c r="J21" s="314"/>
      <c r="K21" s="97"/>
      <c r="L21" s="97"/>
      <c r="M21" s="97"/>
      <c r="N21" s="97"/>
      <c r="O21" s="98"/>
    </row>
    <row r="22" spans="1:24" ht="14.25" x14ac:dyDescent="0.2">
      <c r="A22" s="102"/>
      <c r="B22" s="128"/>
      <c r="C22" s="128"/>
      <c r="D22" s="128"/>
      <c r="E22" s="300" t="s">
        <v>819</v>
      </c>
      <c r="F22" s="300"/>
      <c r="G22" s="300"/>
      <c r="H22" s="300"/>
      <c r="I22" s="301">
        <v>23</v>
      </c>
      <c r="J22" s="302"/>
      <c r="K22" s="97"/>
      <c r="L22" s="97"/>
      <c r="M22" s="97"/>
      <c r="N22" s="97"/>
      <c r="O22" s="98"/>
    </row>
    <row r="23" spans="1:24" ht="14.25" x14ac:dyDescent="0.2">
      <c r="A23" s="102"/>
      <c r="B23" s="128"/>
      <c r="C23" s="128"/>
      <c r="D23" s="128"/>
      <c r="E23" s="310" t="s">
        <v>820</v>
      </c>
      <c r="F23" s="310"/>
      <c r="G23" s="310"/>
      <c r="H23" s="310"/>
      <c r="I23" s="304">
        <v>4</v>
      </c>
      <c r="J23" s="305"/>
      <c r="K23" s="97"/>
      <c r="L23" s="97"/>
      <c r="M23" s="97"/>
      <c r="N23" s="97"/>
      <c r="O23" s="98"/>
    </row>
    <row r="24" spans="1:24" ht="14.25" x14ac:dyDescent="0.2">
      <c r="A24" s="102"/>
      <c r="B24" s="128"/>
      <c r="C24" s="128"/>
      <c r="D24" s="128"/>
      <c r="E24" s="300" t="s">
        <v>821</v>
      </c>
      <c r="F24" s="300"/>
      <c r="G24" s="300"/>
      <c r="H24" s="300"/>
      <c r="I24" s="301">
        <v>1</v>
      </c>
      <c r="J24" s="302"/>
      <c r="K24" s="97"/>
      <c r="L24" s="97"/>
      <c r="M24" s="97"/>
      <c r="N24" s="97"/>
      <c r="O24" s="98"/>
    </row>
    <row r="25" spans="1:24" ht="14.25" x14ac:dyDescent="0.2">
      <c r="A25" s="102"/>
      <c r="B25" s="128"/>
      <c r="C25" s="128"/>
      <c r="D25" s="128"/>
      <c r="E25" s="310" t="s">
        <v>822</v>
      </c>
      <c r="F25" s="310"/>
      <c r="G25" s="310"/>
      <c r="H25" s="310"/>
      <c r="I25" s="304">
        <v>0</v>
      </c>
      <c r="J25" s="305"/>
      <c r="K25" s="97"/>
      <c r="L25" s="97"/>
      <c r="M25" s="97"/>
      <c r="N25" s="97"/>
      <c r="O25" s="98"/>
    </row>
    <row r="26" spans="1:24" ht="14.25" x14ac:dyDescent="0.2">
      <c r="A26" s="102"/>
      <c r="B26" s="128"/>
      <c r="C26" s="128"/>
      <c r="D26" s="128"/>
      <c r="E26" s="300" t="s">
        <v>823</v>
      </c>
      <c r="F26" s="300"/>
      <c r="G26" s="300"/>
      <c r="H26" s="300"/>
      <c r="I26" s="301">
        <v>6</v>
      </c>
      <c r="J26" s="302"/>
      <c r="K26" s="97"/>
      <c r="L26" s="97"/>
      <c r="M26" s="97"/>
      <c r="N26" s="97"/>
      <c r="O26" s="98"/>
    </row>
    <row r="27" spans="1:24" ht="15" x14ac:dyDescent="0.25">
      <c r="A27" s="102"/>
      <c r="B27" s="128"/>
      <c r="C27" s="128"/>
      <c r="D27" s="128"/>
      <c r="E27" s="306" t="s">
        <v>827</v>
      </c>
      <c r="F27" s="306"/>
      <c r="G27" s="306"/>
      <c r="H27" s="306"/>
      <c r="I27" s="311">
        <f>SUM(I20:J26)</f>
        <v>458</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2" activePane="bottomLeft" state="frozen"/>
      <selection activeCell="B1" sqref="B1"/>
      <selection pane="bottomLeft" activeCell="J44" sqref="J44:K4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Santa Barbara</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86</v>
      </c>
      <c r="K7" s="360"/>
      <c r="L7" s="45"/>
      <c r="M7" s="45"/>
      <c r="N7" s="45"/>
      <c r="O7" s="92"/>
    </row>
    <row r="8" spans="1:37" ht="14.1" customHeight="1" x14ac:dyDescent="0.2">
      <c r="A8" s="91"/>
      <c r="B8" s="128"/>
      <c r="C8" s="128"/>
      <c r="D8" s="353" t="s">
        <v>890</v>
      </c>
      <c r="E8" s="354"/>
      <c r="F8" s="354"/>
      <c r="G8" s="354"/>
      <c r="H8" s="354"/>
      <c r="I8" s="355"/>
      <c r="J8" s="361">
        <v>92</v>
      </c>
      <c r="K8" s="362"/>
      <c r="L8" s="125"/>
      <c r="M8" s="125"/>
      <c r="N8" s="125"/>
      <c r="O8" s="126"/>
      <c r="P8" s="214"/>
    </row>
    <row r="9" spans="1:37" ht="14.1" customHeight="1" x14ac:dyDescent="0.2">
      <c r="A9" s="91"/>
      <c r="B9" s="128"/>
      <c r="C9" s="128"/>
      <c r="D9" s="356" t="s">
        <v>827</v>
      </c>
      <c r="E9" s="357"/>
      <c r="F9" s="357"/>
      <c r="G9" s="357"/>
      <c r="H9" s="357"/>
      <c r="I9" s="358"/>
      <c r="J9" s="363">
        <f>SUM(I7:J8)</f>
        <v>178</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10</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2</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103</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4</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68</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35</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v>0</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0</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103</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2</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130</v>
      </c>
      <c r="K32" s="347"/>
      <c r="L32" s="125"/>
      <c r="M32" s="125"/>
      <c r="N32" s="125"/>
      <c r="O32" s="126"/>
      <c r="P32" s="214"/>
    </row>
    <row r="33" spans="1:37" ht="14.1" customHeight="1" x14ac:dyDescent="0.2">
      <c r="A33" s="91"/>
      <c r="B33" s="45"/>
      <c r="C33" s="45"/>
      <c r="D33" s="343" t="s">
        <v>815</v>
      </c>
      <c r="E33" s="344"/>
      <c r="F33" s="344"/>
      <c r="G33" s="344"/>
      <c r="H33" s="344"/>
      <c r="I33" s="345"/>
      <c r="J33" s="379">
        <v>48</v>
      </c>
      <c r="K33" s="380"/>
      <c r="L33" s="125"/>
      <c r="M33" s="125"/>
      <c r="N33" s="125"/>
      <c r="O33" s="126"/>
      <c r="P33" s="214"/>
    </row>
    <row r="34" spans="1:37" ht="14.1" customHeight="1" x14ac:dyDescent="0.2">
      <c r="A34" s="91"/>
      <c r="B34" s="45"/>
      <c r="C34" s="45"/>
      <c r="D34" s="384" t="s">
        <v>827</v>
      </c>
      <c r="E34" s="384"/>
      <c r="F34" s="384"/>
      <c r="G34" s="384"/>
      <c r="H34" s="384"/>
      <c r="I34" s="384"/>
      <c r="J34" s="381">
        <f>SUM(J32:K33)</f>
        <v>178</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155</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14</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8</v>
      </c>
      <c r="K39" s="302"/>
      <c r="L39" s="125"/>
      <c r="M39" s="125"/>
      <c r="N39" s="125"/>
      <c r="O39" s="126"/>
      <c r="P39" s="214"/>
    </row>
    <row r="40" spans="1:37" ht="14.1" customHeight="1" x14ac:dyDescent="0.2">
      <c r="A40" s="91"/>
      <c r="B40" s="136"/>
      <c r="C40" s="128"/>
      <c r="D40" s="388" t="s">
        <v>820</v>
      </c>
      <c r="E40" s="389"/>
      <c r="F40" s="389"/>
      <c r="G40" s="389"/>
      <c r="H40" s="389"/>
      <c r="I40" s="389"/>
      <c r="J40" s="304">
        <v>0</v>
      </c>
      <c r="K40" s="305"/>
      <c r="L40" s="125"/>
      <c r="M40" s="125"/>
      <c r="N40" s="125"/>
      <c r="O40" s="126"/>
      <c r="P40" s="214"/>
    </row>
    <row r="41" spans="1:37" ht="14.1" customHeight="1" x14ac:dyDescent="0.2">
      <c r="A41" s="91"/>
      <c r="B41" s="136"/>
      <c r="C41" s="128"/>
      <c r="D41" s="386" t="s">
        <v>821</v>
      </c>
      <c r="E41" s="387"/>
      <c r="F41" s="387"/>
      <c r="G41" s="387"/>
      <c r="H41" s="387"/>
      <c r="I41" s="387"/>
      <c r="J41" s="301">
        <v>1</v>
      </c>
      <c r="K41" s="302"/>
      <c r="L41" s="125"/>
      <c r="M41" s="125"/>
      <c r="N41" s="125"/>
      <c r="O41" s="126"/>
      <c r="P41" s="214"/>
    </row>
    <row r="42" spans="1:37" s="1" customFormat="1" ht="14.1" customHeight="1" x14ac:dyDescent="0.2">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v>0</v>
      </c>
      <c r="K43" s="302"/>
      <c r="L43" s="125"/>
      <c r="M43" s="125"/>
      <c r="N43" s="125"/>
      <c r="O43" s="126"/>
      <c r="P43" s="214"/>
    </row>
    <row r="44" spans="1:37" ht="14.1" customHeight="1" x14ac:dyDescent="0.2">
      <c r="A44" s="91"/>
      <c r="B44" s="128"/>
      <c r="C44" s="128"/>
      <c r="D44" s="390" t="s">
        <v>827</v>
      </c>
      <c r="E44" s="391"/>
      <c r="F44" s="391"/>
      <c r="G44" s="391"/>
      <c r="H44" s="391"/>
      <c r="I44" s="391"/>
      <c r="J44" s="311">
        <f>SUM(J37:K43)</f>
        <v>178</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33" sqref="A33:I50"/>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Santa Barbara</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156</v>
      </c>
      <c r="H9" s="328"/>
      <c r="I9" s="183"/>
    </row>
    <row r="10" spans="1:21" ht="15" x14ac:dyDescent="0.2">
      <c r="A10" s="165"/>
      <c r="B10" s="206"/>
      <c r="C10" s="409" t="s">
        <v>872</v>
      </c>
      <c r="D10" s="409"/>
      <c r="E10" s="409"/>
      <c r="F10" s="409"/>
      <c r="G10" s="397">
        <v>288</v>
      </c>
      <c r="H10" s="397"/>
      <c r="I10" s="183"/>
    </row>
    <row r="11" spans="1:21" ht="15" x14ac:dyDescent="0.2">
      <c r="A11" s="165"/>
      <c r="B11" s="206"/>
      <c r="C11" s="401" t="s">
        <v>873</v>
      </c>
      <c r="D11" s="401"/>
      <c r="E11" s="401"/>
      <c r="F11" s="401"/>
      <c r="G11" s="328">
        <v>6</v>
      </c>
      <c r="H11" s="328"/>
      <c r="I11" s="183"/>
    </row>
    <row r="12" spans="1:21" ht="15" x14ac:dyDescent="0.25">
      <c r="A12" s="165"/>
      <c r="B12" s="177"/>
      <c r="C12" s="306" t="s">
        <v>827</v>
      </c>
      <c r="D12" s="306"/>
      <c r="E12" s="306"/>
      <c r="F12" s="306"/>
      <c r="G12" s="406">
        <f>SUM(G9:H11)</f>
        <v>450</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328</v>
      </c>
      <c r="H16" s="328"/>
      <c r="I16" s="98"/>
    </row>
    <row r="17" spans="1:9" ht="14.25" x14ac:dyDescent="0.2">
      <c r="A17" s="102"/>
      <c r="B17" s="128"/>
      <c r="C17" s="310" t="s">
        <v>815</v>
      </c>
      <c r="D17" s="310"/>
      <c r="E17" s="310"/>
      <c r="F17" s="310"/>
      <c r="G17" s="397">
        <v>122</v>
      </c>
      <c r="H17" s="397"/>
      <c r="I17" s="98"/>
    </row>
    <row r="18" spans="1:9" ht="15" x14ac:dyDescent="0.25">
      <c r="A18" s="102"/>
      <c r="B18" s="128"/>
      <c r="C18" s="306" t="s">
        <v>827</v>
      </c>
      <c r="D18" s="306"/>
      <c r="E18" s="306"/>
      <c r="F18" s="306"/>
      <c r="G18" s="392">
        <f>SUM(G16:H17)</f>
        <v>450</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19</v>
      </c>
      <c r="H22" s="328"/>
      <c r="I22" s="98"/>
    </row>
    <row r="23" spans="1:9" ht="14.25" x14ac:dyDescent="0.2">
      <c r="A23" s="102"/>
      <c r="B23" s="128"/>
      <c r="C23" s="310" t="s">
        <v>818</v>
      </c>
      <c r="D23" s="310"/>
      <c r="E23" s="310"/>
      <c r="F23" s="310"/>
      <c r="G23" s="393">
        <v>85</v>
      </c>
      <c r="H23" s="393"/>
      <c r="I23" s="98"/>
    </row>
    <row r="24" spans="1:9" ht="14.25" x14ac:dyDescent="0.2">
      <c r="A24" s="102"/>
      <c r="B24" s="128"/>
      <c r="C24" s="300" t="s">
        <v>817</v>
      </c>
      <c r="D24" s="300"/>
      <c r="E24" s="300"/>
      <c r="F24" s="300"/>
      <c r="G24" s="328">
        <v>325</v>
      </c>
      <c r="H24" s="328"/>
      <c r="I24" s="98"/>
    </row>
    <row r="25" spans="1:9" ht="14.25" x14ac:dyDescent="0.2">
      <c r="A25" s="102"/>
      <c r="B25" s="128"/>
      <c r="C25" s="303" t="s">
        <v>512</v>
      </c>
      <c r="D25" s="303"/>
      <c r="E25" s="303"/>
      <c r="F25" s="303"/>
      <c r="G25" s="397">
        <v>21</v>
      </c>
      <c r="H25" s="397"/>
      <c r="I25" s="98"/>
    </row>
    <row r="26" spans="1:9" ht="15" x14ac:dyDescent="0.25">
      <c r="A26" s="102"/>
      <c r="B26" s="128"/>
      <c r="C26" s="306" t="s">
        <v>827</v>
      </c>
      <c r="D26" s="306"/>
      <c r="E26" s="306"/>
      <c r="F26" s="306"/>
      <c r="G26" s="392">
        <f>SUM(G22:H25)</f>
        <v>450</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125" zoomScaleNormal="125"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Santa Barbara</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949</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18"/>
  <sheetViews>
    <sheetView showGridLines="0" topLeftCell="A1049" zoomScaleNormal="100" workbookViewId="0">
      <selection activeCell="K962" sqref="A962:XFD962"/>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Santa Barbara</v>
      </c>
      <c r="I1" s="374"/>
      <c r="J1" s="375"/>
    </row>
    <row r="2" spans="1:13" ht="9" customHeight="1" x14ac:dyDescent="0.2">
      <c r="A2" s="45"/>
      <c r="B2" s="45"/>
      <c r="C2" s="45"/>
      <c r="D2" s="45"/>
      <c r="E2" s="45"/>
      <c r="F2" s="45"/>
      <c r="G2" s="45"/>
      <c r="H2" s="45"/>
      <c r="I2" s="45"/>
      <c r="J2" s="45"/>
    </row>
    <row r="3" spans="1:13" ht="12" customHeight="1" x14ac:dyDescent="0.2">
      <c r="A3" s="515" t="s">
        <v>914</v>
      </c>
      <c r="B3" s="515"/>
      <c r="C3" s="515"/>
      <c r="D3" s="515"/>
      <c r="E3" s="515"/>
      <c r="F3" s="515"/>
      <c r="G3" s="515"/>
      <c r="H3" s="515"/>
      <c r="I3" s="515"/>
      <c r="J3" s="515"/>
    </row>
    <row r="4" spans="1:13" ht="14.1" customHeight="1" x14ac:dyDescent="0.2">
      <c r="A4" s="515"/>
      <c r="B4" s="515"/>
      <c r="C4" s="515"/>
      <c r="D4" s="515"/>
      <c r="E4" s="515"/>
      <c r="F4" s="515"/>
      <c r="G4" s="515"/>
      <c r="H4" s="515"/>
      <c r="I4" s="515"/>
      <c r="J4" s="515"/>
    </row>
    <row r="5" spans="1:13" ht="14.1" customHeight="1" x14ac:dyDescent="0.2">
      <c r="A5" s="515"/>
      <c r="B5" s="515"/>
      <c r="C5" s="515"/>
      <c r="D5" s="515"/>
      <c r="E5" s="515"/>
      <c r="F5" s="515"/>
      <c r="G5" s="515"/>
      <c r="H5" s="515"/>
      <c r="I5" s="515"/>
      <c r="J5" s="515"/>
    </row>
    <row r="6" spans="1:13" ht="14.1" customHeight="1" x14ac:dyDescent="0.2">
      <c r="A6" s="515"/>
      <c r="B6" s="515"/>
      <c r="C6" s="515"/>
      <c r="D6" s="515"/>
      <c r="E6" s="515"/>
      <c r="F6" s="515"/>
      <c r="G6" s="515"/>
      <c r="H6" s="515"/>
      <c r="I6" s="515"/>
      <c r="J6" s="515"/>
      <c r="M6" s="45"/>
    </row>
    <row r="7" spans="1:13" ht="9" customHeight="1" x14ac:dyDescent="0.2">
      <c r="A7" s="515"/>
      <c r="B7" s="515"/>
      <c r="C7" s="515"/>
      <c r="D7" s="515"/>
      <c r="E7" s="515"/>
      <c r="F7" s="515"/>
      <c r="G7" s="515"/>
      <c r="H7" s="515"/>
      <c r="I7" s="515"/>
      <c r="J7" s="515"/>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8" t="s">
        <v>464</v>
      </c>
      <c r="B13" s="518"/>
      <c r="C13" s="518"/>
      <c r="D13" s="518"/>
      <c r="E13" s="518"/>
      <c r="F13" s="518"/>
      <c r="G13" s="518"/>
      <c r="H13" s="518"/>
      <c r="I13" s="518"/>
      <c r="J13" s="518"/>
    </row>
    <row r="14" spans="1:13" ht="18" customHeight="1" thickBot="1" x14ac:dyDescent="0.25">
      <c r="A14" s="47"/>
      <c r="B14" s="48" t="s">
        <v>466</v>
      </c>
      <c r="C14" s="519" t="s">
        <v>467</v>
      </c>
      <c r="D14" s="519"/>
      <c r="E14" s="519"/>
      <c r="F14" s="49"/>
      <c r="G14" s="48" t="s">
        <v>466</v>
      </c>
      <c r="H14" s="519" t="s">
        <v>467</v>
      </c>
      <c r="I14" s="519"/>
      <c r="J14" s="51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9" t="s">
        <v>467</v>
      </c>
      <c r="D20" s="519"/>
      <c r="E20" s="519"/>
      <c r="F20" s="53"/>
      <c r="G20" s="48" t="s">
        <v>466</v>
      </c>
      <c r="H20" s="519" t="s">
        <v>467</v>
      </c>
      <c r="I20" s="519"/>
      <c r="J20" s="51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9" t="s">
        <v>467</v>
      </c>
      <c r="D41" s="519"/>
      <c r="E41" s="519"/>
      <c r="F41" s="53"/>
      <c r="G41" s="48" t="s">
        <v>466</v>
      </c>
      <c r="H41" s="519" t="s">
        <v>467</v>
      </c>
      <c r="I41" s="519"/>
      <c r="J41" s="51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6" t="s">
        <v>848</v>
      </c>
      <c r="B65" s="377"/>
      <c r="C65" s="377"/>
      <c r="D65" s="377"/>
      <c r="E65" s="377"/>
      <c r="F65" s="377"/>
      <c r="G65" s="377"/>
      <c r="H65" s="374" t="str">
        <f>'CONTACT INFORMATION'!$A$24</f>
        <v>Santa Barbara</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4" t="s">
        <v>841</v>
      </c>
      <c r="C81" s="514"/>
      <c r="D81" s="514"/>
      <c r="E81" s="514"/>
      <c r="F81" s="514"/>
      <c r="G81" s="514"/>
      <c r="H81" s="514"/>
      <c r="I81" s="514"/>
      <c r="J81" s="56"/>
    </row>
    <row r="82" spans="1:10" x14ac:dyDescent="0.2">
      <c r="A82" s="45"/>
      <c r="B82" s="514"/>
      <c r="C82" s="514"/>
      <c r="D82" s="514"/>
      <c r="E82" s="514"/>
      <c r="F82" s="514"/>
      <c r="G82" s="514"/>
      <c r="H82" s="514"/>
      <c r="I82" s="514"/>
      <c r="J82" s="56"/>
    </row>
    <row r="83" spans="1:10" x14ac:dyDescent="0.2">
      <c r="A83" s="45"/>
      <c r="B83" s="514"/>
      <c r="C83" s="514"/>
      <c r="D83" s="514"/>
      <c r="E83" s="514"/>
      <c r="F83" s="514"/>
      <c r="G83" s="514"/>
      <c r="H83" s="514"/>
      <c r="I83" s="514"/>
      <c r="J83" s="56"/>
    </row>
    <row r="84" spans="1:10" ht="12.95" customHeight="1" x14ac:dyDescent="0.2">
      <c r="A84" s="45"/>
      <c r="B84" s="514"/>
      <c r="C84" s="514"/>
      <c r="D84" s="514"/>
      <c r="E84" s="514"/>
      <c r="F84" s="514"/>
      <c r="G84" s="514"/>
      <c r="H84" s="514"/>
      <c r="I84" s="514"/>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919</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Santa Barbara</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6" t="s">
        <v>934</v>
      </c>
      <c r="F128" s="497"/>
      <c r="G128" s="497"/>
      <c r="H128" s="497"/>
      <c r="I128" s="497"/>
      <c r="J128" s="498"/>
    </row>
    <row r="129" spans="1:16" ht="12.75" customHeight="1" x14ac:dyDescent="0.2">
      <c r="A129" s="480" t="s">
        <v>912</v>
      </c>
      <c r="B129" s="481"/>
      <c r="C129" s="481"/>
      <c r="D129" s="482"/>
      <c r="E129" s="499"/>
      <c r="F129" s="500"/>
      <c r="G129" s="500"/>
      <c r="H129" s="500"/>
      <c r="I129" s="500"/>
      <c r="J129" s="501"/>
    </row>
    <row r="130" spans="1:16" x14ac:dyDescent="0.2">
      <c r="A130" s="511" t="s">
        <v>913</v>
      </c>
      <c r="B130" s="512"/>
      <c r="C130" s="512"/>
      <c r="D130" s="512"/>
      <c r="E130" s="508" t="s">
        <v>489</v>
      </c>
      <c r="F130" s="509"/>
      <c r="G130" s="509"/>
      <c r="H130" s="509"/>
      <c r="I130" s="509"/>
      <c r="J130" s="510"/>
    </row>
    <row r="131" spans="1:16" ht="27" customHeight="1" x14ac:dyDescent="0.2">
      <c r="A131" s="58"/>
      <c r="B131" s="59"/>
      <c r="C131" s="59"/>
      <c r="D131" s="59"/>
      <c r="E131" s="489" t="s">
        <v>535</v>
      </c>
      <c r="F131" s="490"/>
      <c r="G131" s="489" t="s">
        <v>533</v>
      </c>
      <c r="H131" s="490"/>
      <c r="I131" s="491" t="s">
        <v>849</v>
      </c>
      <c r="J131" s="492"/>
    </row>
    <row r="132" spans="1:16" x14ac:dyDescent="0.2">
      <c r="A132" s="517" t="s">
        <v>527</v>
      </c>
      <c r="B132" s="517"/>
      <c r="C132" s="517"/>
      <c r="D132" s="517"/>
      <c r="E132" s="466">
        <v>1389480</v>
      </c>
      <c r="F132" s="466"/>
      <c r="G132" s="466">
        <v>497184</v>
      </c>
      <c r="H132" s="466"/>
      <c r="I132" s="467">
        <f>94613+41464</f>
        <v>136077</v>
      </c>
      <c r="J132" s="467"/>
    </row>
    <row r="133" spans="1:16" x14ac:dyDescent="0.2">
      <c r="A133" s="513" t="s">
        <v>528</v>
      </c>
      <c r="B133" s="513"/>
      <c r="C133" s="513"/>
      <c r="D133" s="513"/>
      <c r="E133" s="448">
        <v>9618</v>
      </c>
      <c r="F133" s="448"/>
      <c r="G133" s="449">
        <v>6240</v>
      </c>
      <c r="H133" s="449"/>
      <c r="I133" s="465"/>
      <c r="J133" s="465"/>
    </row>
    <row r="134" spans="1:16" x14ac:dyDescent="0.2">
      <c r="A134" s="517" t="s">
        <v>529</v>
      </c>
      <c r="B134" s="517"/>
      <c r="C134" s="517"/>
      <c r="D134" s="517"/>
      <c r="E134" s="466"/>
      <c r="F134" s="466"/>
      <c r="G134" s="466"/>
      <c r="H134" s="466"/>
      <c r="I134" s="467"/>
      <c r="J134" s="467"/>
    </row>
    <row r="135" spans="1:16" x14ac:dyDescent="0.2">
      <c r="A135" s="513" t="s">
        <v>530</v>
      </c>
      <c r="B135" s="513"/>
      <c r="C135" s="513"/>
      <c r="D135" s="513"/>
      <c r="E135" s="448"/>
      <c r="F135" s="448"/>
      <c r="G135" s="449">
        <v>5933</v>
      </c>
      <c r="H135" s="449"/>
      <c r="I135" s="465"/>
      <c r="J135" s="465"/>
    </row>
    <row r="136" spans="1:16" x14ac:dyDescent="0.2">
      <c r="A136" s="517" t="s">
        <v>531</v>
      </c>
      <c r="B136" s="517"/>
      <c r="C136" s="517"/>
      <c r="D136" s="517"/>
      <c r="E136" s="466"/>
      <c r="F136" s="466"/>
      <c r="G136" s="466"/>
      <c r="H136" s="466"/>
      <c r="I136" s="467"/>
      <c r="J136" s="467"/>
    </row>
    <row r="137" spans="1:16" x14ac:dyDescent="0.2">
      <c r="A137" s="513" t="s">
        <v>532</v>
      </c>
      <c r="B137" s="513"/>
      <c r="C137" s="513"/>
      <c r="D137" s="513"/>
      <c r="E137" s="448"/>
      <c r="F137" s="448"/>
      <c r="G137" s="449"/>
      <c r="H137" s="449"/>
      <c r="I137" s="465"/>
      <c r="J137" s="465"/>
    </row>
    <row r="138" spans="1:16" x14ac:dyDescent="0.2">
      <c r="A138" s="516" t="s">
        <v>537</v>
      </c>
      <c r="B138" s="517"/>
      <c r="C138" s="517"/>
      <c r="D138" s="517"/>
      <c r="E138" s="460"/>
      <c r="F138" s="460"/>
      <c r="G138" s="460"/>
      <c r="H138" s="460"/>
      <c r="I138" s="461"/>
      <c r="J138" s="461"/>
    </row>
    <row r="139" spans="1:16" x14ac:dyDescent="0.2">
      <c r="A139" s="534"/>
      <c r="B139" s="446"/>
      <c r="C139" s="446"/>
      <c r="D139" s="447"/>
      <c r="E139" s="448"/>
      <c r="F139" s="448"/>
      <c r="G139" s="449"/>
      <c r="H139" s="449"/>
      <c r="I139" s="449"/>
      <c r="J139" s="449"/>
    </row>
    <row r="140" spans="1:16" x14ac:dyDescent="0.2">
      <c r="A140" s="534"/>
      <c r="B140" s="446"/>
      <c r="C140" s="446"/>
      <c r="D140" s="447"/>
      <c r="E140" s="448"/>
      <c r="F140" s="448"/>
      <c r="G140" s="449"/>
      <c r="H140" s="449"/>
      <c r="I140" s="449"/>
      <c r="J140" s="449"/>
    </row>
    <row r="141" spans="1:16" ht="12.75" customHeight="1" x14ac:dyDescent="0.2">
      <c r="A141" s="534"/>
      <c r="B141" s="446"/>
      <c r="C141" s="446"/>
      <c r="D141" s="447"/>
      <c r="E141" s="448"/>
      <c r="F141" s="448"/>
      <c r="G141" s="449"/>
      <c r="H141" s="449"/>
      <c r="I141" s="449"/>
      <c r="J141" s="449"/>
      <c r="P141" s="221"/>
    </row>
    <row r="142" spans="1:16" x14ac:dyDescent="0.2">
      <c r="A142" s="529" t="s">
        <v>534</v>
      </c>
      <c r="B142" s="529"/>
      <c r="C142" s="529"/>
      <c r="D142" s="529"/>
      <c r="E142" s="453">
        <f>SUM(E132:E141)</f>
        <v>1399098</v>
      </c>
      <c r="F142" s="453"/>
      <c r="G142" s="453">
        <f>SUM(G132:G141)</f>
        <v>509357</v>
      </c>
      <c r="H142" s="453"/>
      <c r="I142" s="453">
        <f>SUM(I132:I141)</f>
        <v>136077</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0" t="s">
        <v>947</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Santa Barbara</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t="s">
        <v>935</v>
      </c>
      <c r="F180" s="497"/>
      <c r="G180" s="497"/>
      <c r="H180" s="497"/>
      <c r="I180" s="497"/>
      <c r="J180" s="498"/>
    </row>
    <row r="181" spans="1:20" ht="12.75" customHeight="1" x14ac:dyDescent="0.2">
      <c r="A181" s="480" t="s">
        <v>912</v>
      </c>
      <c r="B181" s="481"/>
      <c r="C181" s="481"/>
      <c r="D181" s="482"/>
      <c r="E181" s="499"/>
      <c r="F181" s="500"/>
      <c r="G181" s="500"/>
      <c r="H181" s="500"/>
      <c r="I181" s="500"/>
      <c r="J181" s="501"/>
    </row>
    <row r="182" spans="1:20" x14ac:dyDescent="0.2">
      <c r="A182" s="511" t="s">
        <v>913</v>
      </c>
      <c r="B182" s="512"/>
      <c r="C182" s="512"/>
      <c r="D182" s="512"/>
      <c r="E182" s="486" t="s">
        <v>502</v>
      </c>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c r="F184" s="466"/>
      <c r="G184" s="466">
        <v>391206</v>
      </c>
      <c r="H184" s="466"/>
      <c r="I184" s="467">
        <v>11117</v>
      </c>
      <c r="J184" s="467"/>
    </row>
    <row r="185" spans="1:20" x14ac:dyDescent="0.2">
      <c r="A185" s="462" t="s">
        <v>528</v>
      </c>
      <c r="B185" s="463"/>
      <c r="C185" s="463"/>
      <c r="D185" s="464"/>
      <c r="E185" s="448"/>
      <c r="F185" s="448"/>
      <c r="G185" s="449">
        <v>3658</v>
      </c>
      <c r="H185" s="449"/>
      <c r="I185" s="465"/>
      <c r="J185" s="465"/>
    </row>
    <row r="186" spans="1:20" x14ac:dyDescent="0.2">
      <c r="A186" s="457" t="s">
        <v>529</v>
      </c>
      <c r="B186" s="458"/>
      <c r="C186" s="458"/>
      <c r="D186" s="459"/>
      <c r="E186" s="466"/>
      <c r="F186" s="466"/>
      <c r="G186" s="466"/>
      <c r="H186" s="466"/>
      <c r="I186" s="467"/>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0</v>
      </c>
      <c r="F194" s="453"/>
      <c r="G194" s="453">
        <f>SUM(G184:G193)</f>
        <v>394864</v>
      </c>
      <c r="H194" s="453"/>
      <c r="I194" s="453">
        <f>SUM(I184:I193)</f>
        <v>11117</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953</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Santa Barbara</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t="s">
        <v>936</v>
      </c>
      <c r="F233" s="497"/>
      <c r="G233" s="497"/>
      <c r="H233" s="497"/>
      <c r="I233" s="497"/>
      <c r="J233" s="498"/>
    </row>
    <row r="234" spans="1:10" ht="12.75" customHeight="1" x14ac:dyDescent="0.2">
      <c r="A234" s="480" t="s">
        <v>912</v>
      </c>
      <c r="B234" s="481"/>
      <c r="C234" s="481"/>
      <c r="D234" s="482"/>
      <c r="E234" s="499"/>
      <c r="F234" s="500"/>
      <c r="G234" s="500"/>
      <c r="H234" s="500"/>
      <c r="I234" s="500"/>
      <c r="J234" s="501"/>
    </row>
    <row r="235" spans="1:10" x14ac:dyDescent="0.2">
      <c r="A235" s="493" t="s">
        <v>913</v>
      </c>
      <c r="B235" s="494"/>
      <c r="C235" s="494"/>
      <c r="D235" s="495"/>
      <c r="E235" s="486" t="s">
        <v>495</v>
      </c>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c r="H237" s="466"/>
      <c r="I237" s="467"/>
      <c r="J237" s="467"/>
    </row>
    <row r="238" spans="1:10" x14ac:dyDescent="0.2">
      <c r="A238" s="462" t="s">
        <v>528</v>
      </c>
      <c r="B238" s="463"/>
      <c r="C238" s="463"/>
      <c r="D238" s="464"/>
      <c r="E238" s="448"/>
      <c r="F238" s="448"/>
      <c r="G238" s="449"/>
      <c r="H238" s="449"/>
      <c r="I238" s="465"/>
      <c r="J238" s="465"/>
    </row>
    <row r="239" spans="1:10" x14ac:dyDescent="0.2">
      <c r="A239" s="457" t="s">
        <v>529</v>
      </c>
      <c r="B239" s="458"/>
      <c r="C239" s="458"/>
      <c r="D239" s="459"/>
      <c r="E239" s="466"/>
      <c r="F239" s="466"/>
      <c r="G239" s="466"/>
      <c r="H239" s="466"/>
      <c r="I239" s="467"/>
      <c r="J239" s="467"/>
    </row>
    <row r="240" spans="1:10" x14ac:dyDescent="0.2">
      <c r="A240" s="462" t="s">
        <v>530</v>
      </c>
      <c r="B240" s="463"/>
      <c r="C240" s="463"/>
      <c r="D240" s="464"/>
      <c r="E240" s="448"/>
      <c r="F240" s="448"/>
      <c r="G240" s="449">
        <v>106932</v>
      </c>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0</v>
      </c>
      <c r="F247" s="453"/>
      <c r="G247" s="453">
        <f>SUM(G237:G246)</f>
        <v>106932</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957</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42"/>
      <c r="B283" s="443"/>
      <c r="C283" s="443"/>
      <c r="D283" s="443"/>
      <c r="E283" s="443"/>
      <c r="F283" s="443"/>
      <c r="G283" s="443"/>
      <c r="H283" s="443"/>
      <c r="I283" s="443"/>
      <c r="J283" s="444"/>
    </row>
    <row r="286" spans="1:10" ht="15.75" x14ac:dyDescent="0.25">
      <c r="A286" s="376" t="s">
        <v>848</v>
      </c>
      <c r="B286" s="377"/>
      <c r="C286" s="377"/>
      <c r="D286" s="377"/>
      <c r="E286" s="377"/>
      <c r="F286" s="377"/>
      <c r="G286" s="377"/>
      <c r="H286" s="374" t="str">
        <f>'CONTACT INFORMATION'!$A$24</f>
        <v>Santa Barbara</v>
      </c>
      <c r="I286" s="374"/>
      <c r="J286" s="375"/>
    </row>
    <row r="287" spans="1:10" ht="8.1" customHeight="1" x14ac:dyDescent="0.2">
      <c r="A287" s="163"/>
      <c r="B287" s="163"/>
      <c r="C287" s="163"/>
      <c r="D287" s="163"/>
      <c r="E287" s="163"/>
      <c r="F287" s="163"/>
      <c r="G287" s="163"/>
      <c r="H287" s="163"/>
      <c r="I287" s="163"/>
      <c r="J287" s="163"/>
    </row>
    <row r="288" spans="1:10" ht="15" x14ac:dyDescent="0.25">
      <c r="A288" s="468" t="s">
        <v>811</v>
      </c>
      <c r="B288" s="469"/>
      <c r="C288" s="469"/>
      <c r="D288" s="469"/>
      <c r="E288" s="469"/>
      <c r="F288" s="469"/>
      <c r="G288" s="469"/>
      <c r="H288" s="469"/>
      <c r="I288" s="469"/>
      <c r="J288" s="470"/>
    </row>
    <row r="289" spans="1:10" x14ac:dyDescent="0.2">
      <c r="A289" s="471" t="s">
        <v>854</v>
      </c>
      <c r="B289" s="472"/>
      <c r="C289" s="472"/>
      <c r="D289" s="473"/>
      <c r="E289" s="496" t="s">
        <v>937</v>
      </c>
      <c r="F289" s="497"/>
      <c r="G289" s="497"/>
      <c r="H289" s="497"/>
      <c r="I289" s="497"/>
      <c r="J289" s="498"/>
    </row>
    <row r="290" spans="1:10" x14ac:dyDescent="0.2">
      <c r="A290" s="480" t="s">
        <v>853</v>
      </c>
      <c r="B290" s="481"/>
      <c r="C290" s="481"/>
      <c r="D290" s="482"/>
      <c r="E290" s="499"/>
      <c r="F290" s="500"/>
      <c r="G290" s="500"/>
      <c r="H290" s="500"/>
      <c r="I290" s="500"/>
      <c r="J290" s="501"/>
    </row>
    <row r="291" spans="1:10" x14ac:dyDescent="0.2">
      <c r="A291" s="483" t="s">
        <v>808</v>
      </c>
      <c r="B291" s="484"/>
      <c r="C291" s="484"/>
      <c r="D291" s="485"/>
      <c r="E291" s="486" t="s">
        <v>488</v>
      </c>
      <c r="F291" s="487"/>
      <c r="G291" s="487"/>
      <c r="H291" s="487"/>
      <c r="I291" s="487"/>
      <c r="J291" s="488"/>
    </row>
    <row r="292" spans="1:10" ht="27" customHeight="1" x14ac:dyDescent="0.2">
      <c r="A292" s="157"/>
      <c r="B292" s="208"/>
      <c r="C292" s="208"/>
      <c r="D292" s="208"/>
      <c r="E292" s="489" t="s">
        <v>535</v>
      </c>
      <c r="F292" s="490"/>
      <c r="G292" s="489" t="s">
        <v>533</v>
      </c>
      <c r="H292" s="490"/>
      <c r="I292" s="491" t="s">
        <v>849</v>
      </c>
      <c r="J292" s="492"/>
    </row>
    <row r="293" spans="1:10" x14ac:dyDescent="0.2">
      <c r="A293" s="457" t="s">
        <v>527</v>
      </c>
      <c r="B293" s="458"/>
      <c r="C293" s="458"/>
      <c r="D293" s="459"/>
      <c r="E293" s="466"/>
      <c r="F293" s="466"/>
      <c r="G293" s="466"/>
      <c r="H293" s="466"/>
      <c r="I293" s="467"/>
      <c r="J293" s="467"/>
    </row>
    <row r="294" spans="1:10" x14ac:dyDescent="0.2">
      <c r="A294" s="462" t="s">
        <v>528</v>
      </c>
      <c r="B294" s="463"/>
      <c r="C294" s="463"/>
      <c r="D294" s="464"/>
      <c r="E294" s="448"/>
      <c r="F294" s="448"/>
      <c r="G294" s="449"/>
      <c r="H294" s="449"/>
      <c r="I294" s="465"/>
      <c r="J294" s="465"/>
    </row>
    <row r="295" spans="1:10" x14ac:dyDescent="0.2">
      <c r="A295" s="457" t="s">
        <v>529</v>
      </c>
      <c r="B295" s="458"/>
      <c r="C295" s="458"/>
      <c r="D295" s="459"/>
      <c r="E295" s="466"/>
      <c r="F295" s="466"/>
      <c r="G295" s="466"/>
      <c r="H295" s="466"/>
      <c r="I295" s="467"/>
      <c r="J295" s="467"/>
    </row>
    <row r="296" spans="1:10" x14ac:dyDescent="0.2">
      <c r="A296" s="462" t="s">
        <v>530</v>
      </c>
      <c r="B296" s="463"/>
      <c r="C296" s="463"/>
      <c r="D296" s="464"/>
      <c r="E296" s="448">
        <v>1079</v>
      </c>
      <c r="F296" s="448"/>
      <c r="G296" s="449">
        <v>28203</v>
      </c>
      <c r="H296" s="449"/>
      <c r="I296" s="465"/>
      <c r="J296" s="465"/>
    </row>
    <row r="297" spans="1:10" x14ac:dyDescent="0.2">
      <c r="A297" s="457" t="s">
        <v>531</v>
      </c>
      <c r="B297" s="458"/>
      <c r="C297" s="458"/>
      <c r="D297" s="459"/>
      <c r="E297" s="466"/>
      <c r="F297" s="466"/>
      <c r="G297" s="466"/>
      <c r="H297" s="466"/>
      <c r="I297" s="467"/>
      <c r="J297" s="467"/>
    </row>
    <row r="298" spans="1:10" x14ac:dyDescent="0.2">
      <c r="A298" s="462" t="s">
        <v>532</v>
      </c>
      <c r="B298" s="463"/>
      <c r="C298" s="463"/>
      <c r="D298" s="464"/>
      <c r="E298" s="448"/>
      <c r="F298" s="448"/>
      <c r="G298" s="449"/>
      <c r="H298" s="449"/>
      <c r="I298" s="465"/>
      <c r="J298" s="465"/>
    </row>
    <row r="299" spans="1:10" x14ac:dyDescent="0.2">
      <c r="A299" s="457" t="s">
        <v>537</v>
      </c>
      <c r="B299" s="458"/>
      <c r="C299" s="458"/>
      <c r="D299" s="459"/>
      <c r="E299" s="460"/>
      <c r="F299" s="460"/>
      <c r="G299" s="460"/>
      <c r="H299" s="460"/>
      <c r="I299" s="461"/>
      <c r="J299" s="461"/>
    </row>
    <row r="300" spans="1:10" x14ac:dyDescent="0.2">
      <c r="A300" s="445"/>
      <c r="B300" s="446"/>
      <c r="C300" s="446"/>
      <c r="D300" s="447"/>
      <c r="E300" s="448"/>
      <c r="F300" s="448"/>
      <c r="G300" s="449"/>
      <c r="H300" s="449"/>
      <c r="I300" s="449"/>
      <c r="J300" s="449"/>
    </row>
    <row r="301" spans="1:10" x14ac:dyDescent="0.2">
      <c r="A301" s="445"/>
      <c r="B301" s="446"/>
      <c r="C301" s="446"/>
      <c r="D301" s="447"/>
      <c r="E301" s="448"/>
      <c r="F301" s="448"/>
      <c r="G301" s="449"/>
      <c r="H301" s="449"/>
      <c r="I301" s="449"/>
      <c r="J301" s="449"/>
    </row>
    <row r="302" spans="1:10" x14ac:dyDescent="0.2">
      <c r="A302" s="445"/>
      <c r="B302" s="446"/>
      <c r="C302" s="446"/>
      <c r="D302" s="447"/>
      <c r="E302" s="448"/>
      <c r="F302" s="448"/>
      <c r="G302" s="449"/>
      <c r="H302" s="449"/>
      <c r="I302" s="449"/>
      <c r="J302" s="449"/>
    </row>
    <row r="303" spans="1:10" x14ac:dyDescent="0.2">
      <c r="A303" s="450" t="s">
        <v>534</v>
      </c>
      <c r="B303" s="451"/>
      <c r="C303" s="451"/>
      <c r="D303" s="452"/>
      <c r="E303" s="453">
        <f>SUM(E293:E302)</f>
        <v>1079</v>
      </c>
      <c r="F303" s="453"/>
      <c r="G303" s="453">
        <f>SUM(G293:G302)</f>
        <v>28203</v>
      </c>
      <c r="H303" s="453"/>
      <c r="I303" s="453">
        <f>SUM(I293:I302)</f>
        <v>0</v>
      </c>
      <c r="J303" s="453"/>
    </row>
    <row r="304" spans="1:10" x14ac:dyDescent="0.2">
      <c r="A304" s="454" t="s">
        <v>861</v>
      </c>
      <c r="B304" s="455"/>
      <c r="C304" s="455"/>
      <c r="D304" s="455"/>
      <c r="E304" s="455"/>
      <c r="F304" s="455"/>
      <c r="G304" s="455"/>
      <c r="H304" s="455"/>
      <c r="I304" s="455"/>
      <c r="J304" s="456"/>
    </row>
    <row r="305" spans="1:10" x14ac:dyDescent="0.2">
      <c r="A305" s="431" t="s">
        <v>862</v>
      </c>
      <c r="B305" s="432"/>
      <c r="C305" s="432"/>
      <c r="D305" s="432"/>
      <c r="E305" s="432"/>
      <c r="F305" s="432"/>
      <c r="G305" s="432"/>
      <c r="H305" s="432"/>
      <c r="I305" s="432"/>
      <c r="J305" s="433"/>
    </row>
    <row r="306" spans="1:10" x14ac:dyDescent="0.2">
      <c r="A306" s="431" t="s">
        <v>863</v>
      </c>
      <c r="B306" s="432"/>
      <c r="C306" s="432"/>
      <c r="D306" s="432"/>
      <c r="E306" s="432"/>
      <c r="F306" s="432"/>
      <c r="G306" s="432"/>
      <c r="H306" s="432"/>
      <c r="I306" s="432"/>
      <c r="J306" s="433"/>
    </row>
    <row r="307" spans="1:10" x14ac:dyDescent="0.2">
      <c r="A307" s="434" t="s">
        <v>864</v>
      </c>
      <c r="B307" s="435"/>
      <c r="C307" s="435"/>
      <c r="D307" s="435"/>
      <c r="E307" s="435"/>
      <c r="F307" s="435"/>
      <c r="G307" s="435"/>
      <c r="H307" s="435"/>
      <c r="I307" s="435"/>
      <c r="J307" s="436"/>
    </row>
    <row r="308" spans="1:10" x14ac:dyDescent="0.2">
      <c r="A308" s="318" t="s">
        <v>959</v>
      </c>
      <c r="B308" s="437"/>
      <c r="C308" s="437"/>
      <c r="D308" s="437"/>
      <c r="E308" s="437"/>
      <c r="F308" s="437"/>
      <c r="G308" s="437"/>
      <c r="H308" s="437"/>
      <c r="I308" s="437"/>
      <c r="J308" s="438"/>
    </row>
    <row r="309" spans="1:10" x14ac:dyDescent="0.2">
      <c r="A309" s="439"/>
      <c r="B309" s="440"/>
      <c r="C309" s="440"/>
      <c r="D309" s="440"/>
      <c r="E309" s="440"/>
      <c r="F309" s="440"/>
      <c r="G309" s="440"/>
      <c r="H309" s="440"/>
      <c r="I309" s="440"/>
      <c r="J309" s="441"/>
    </row>
    <row r="310" spans="1:10" x14ac:dyDescent="0.2">
      <c r="A310" s="439"/>
      <c r="B310" s="440"/>
      <c r="C310" s="440"/>
      <c r="D310" s="440"/>
      <c r="E310" s="440"/>
      <c r="F310" s="440"/>
      <c r="G310" s="440"/>
      <c r="H310" s="440"/>
      <c r="I310" s="440"/>
      <c r="J310" s="441"/>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ht="8.25" customHeight="1" x14ac:dyDescent="0.2">
      <c r="A326" s="439"/>
      <c r="B326" s="440"/>
      <c r="C326" s="440"/>
      <c r="D326" s="440"/>
      <c r="E326" s="440"/>
      <c r="F326" s="440"/>
      <c r="G326" s="440"/>
      <c r="H326" s="440"/>
      <c r="I326" s="440"/>
      <c r="J326" s="441"/>
    </row>
    <row r="327" spans="1:10" ht="8.25" customHeight="1"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42"/>
      <c r="B342" s="443"/>
      <c r="C342" s="443"/>
      <c r="D342" s="443"/>
      <c r="E342" s="443"/>
      <c r="F342" s="443"/>
      <c r="G342" s="443"/>
      <c r="H342" s="443"/>
      <c r="I342" s="443"/>
      <c r="J342" s="444"/>
    </row>
    <row r="344" spans="1:10" ht="15.75" x14ac:dyDescent="0.25">
      <c r="A344" s="376" t="s">
        <v>848</v>
      </c>
      <c r="B344" s="377"/>
      <c r="C344" s="377"/>
      <c r="D344" s="377"/>
      <c r="E344" s="377"/>
      <c r="F344" s="377"/>
      <c r="G344" s="377"/>
      <c r="H344" s="374" t="str">
        <f>'CONTACT INFORMATION'!$A$24</f>
        <v>Santa Barbara</v>
      </c>
      <c r="I344" s="374"/>
      <c r="J344" s="375"/>
    </row>
    <row r="345" spans="1:10" ht="8.1" customHeight="1" x14ac:dyDescent="0.2">
      <c r="A345" s="163"/>
      <c r="B345" s="163"/>
      <c r="C345" s="163"/>
      <c r="D345" s="163"/>
      <c r="E345" s="163"/>
      <c r="F345" s="163"/>
      <c r="G345" s="163"/>
      <c r="H345" s="163"/>
      <c r="I345" s="163"/>
      <c r="J345" s="163"/>
    </row>
    <row r="346" spans="1:10" ht="15" x14ac:dyDescent="0.25">
      <c r="A346" s="468" t="s">
        <v>855</v>
      </c>
      <c r="B346" s="469"/>
      <c r="C346" s="469"/>
      <c r="D346" s="469"/>
      <c r="E346" s="469"/>
      <c r="F346" s="469"/>
      <c r="G346" s="469"/>
      <c r="H346" s="469"/>
      <c r="I346" s="469"/>
      <c r="J346" s="470"/>
    </row>
    <row r="347" spans="1:10" x14ac:dyDescent="0.2">
      <c r="A347" s="471" t="s">
        <v>854</v>
      </c>
      <c r="B347" s="472"/>
      <c r="C347" s="472"/>
      <c r="D347" s="473"/>
      <c r="E347" s="474" t="s">
        <v>938</v>
      </c>
      <c r="F347" s="475"/>
      <c r="G347" s="475"/>
      <c r="H347" s="475"/>
      <c r="I347" s="475"/>
      <c r="J347" s="476"/>
    </row>
    <row r="348" spans="1:10" x14ac:dyDescent="0.2">
      <c r="A348" s="480" t="s">
        <v>853</v>
      </c>
      <c r="B348" s="481"/>
      <c r="C348" s="481"/>
      <c r="D348" s="482"/>
      <c r="E348" s="477"/>
      <c r="F348" s="478"/>
      <c r="G348" s="478"/>
      <c r="H348" s="478"/>
      <c r="I348" s="478"/>
      <c r="J348" s="479"/>
    </row>
    <row r="349" spans="1:10" x14ac:dyDescent="0.2">
      <c r="A349" s="483" t="s">
        <v>808</v>
      </c>
      <c r="B349" s="484"/>
      <c r="C349" s="484"/>
      <c r="D349" s="485"/>
      <c r="E349" s="486" t="s">
        <v>483</v>
      </c>
      <c r="F349" s="487"/>
      <c r="G349" s="487"/>
      <c r="H349" s="487"/>
      <c r="I349" s="487"/>
      <c r="J349" s="488"/>
    </row>
    <row r="350" spans="1:10" ht="27" customHeight="1" x14ac:dyDescent="0.2">
      <c r="A350" s="157"/>
      <c r="B350" s="208"/>
      <c r="C350" s="208"/>
      <c r="D350" s="208"/>
      <c r="E350" s="489" t="s">
        <v>535</v>
      </c>
      <c r="F350" s="490"/>
      <c r="G350" s="489" t="s">
        <v>533</v>
      </c>
      <c r="H350" s="490"/>
      <c r="I350" s="491" t="s">
        <v>849</v>
      </c>
      <c r="J350" s="492"/>
    </row>
    <row r="351" spans="1:10" x14ac:dyDescent="0.2">
      <c r="A351" s="457" t="s">
        <v>527</v>
      </c>
      <c r="B351" s="458"/>
      <c r="C351" s="458"/>
      <c r="D351" s="459"/>
      <c r="E351" s="466"/>
      <c r="F351" s="466"/>
      <c r="G351" s="466"/>
      <c r="H351" s="466"/>
      <c r="I351" s="467"/>
      <c r="J351" s="467"/>
    </row>
    <row r="352" spans="1:10" x14ac:dyDescent="0.2">
      <c r="A352" s="462" t="s">
        <v>528</v>
      </c>
      <c r="B352" s="463"/>
      <c r="C352" s="463"/>
      <c r="D352" s="464"/>
      <c r="E352" s="448"/>
      <c r="F352" s="448"/>
      <c r="G352" s="449"/>
      <c r="H352" s="449"/>
      <c r="I352" s="465"/>
      <c r="J352" s="465"/>
    </row>
    <row r="353" spans="1:10" x14ac:dyDescent="0.2">
      <c r="A353" s="457" t="s">
        <v>529</v>
      </c>
      <c r="B353" s="458"/>
      <c r="C353" s="458"/>
      <c r="D353" s="459"/>
      <c r="E353" s="466"/>
      <c r="F353" s="466"/>
      <c r="G353" s="466"/>
      <c r="H353" s="466"/>
      <c r="I353" s="467"/>
      <c r="J353" s="467"/>
    </row>
    <row r="354" spans="1:10" x14ac:dyDescent="0.2">
      <c r="A354" s="462" t="s">
        <v>530</v>
      </c>
      <c r="B354" s="463"/>
      <c r="C354" s="463"/>
      <c r="D354" s="464"/>
      <c r="E354" s="448">
        <v>58047</v>
      </c>
      <c r="F354" s="448"/>
      <c r="G354" s="449"/>
      <c r="H354" s="449"/>
      <c r="I354" s="465"/>
      <c r="J354" s="465"/>
    </row>
    <row r="355" spans="1:10" x14ac:dyDescent="0.2">
      <c r="A355" s="457" t="s">
        <v>531</v>
      </c>
      <c r="B355" s="458"/>
      <c r="C355" s="458"/>
      <c r="D355" s="459"/>
      <c r="E355" s="466"/>
      <c r="F355" s="466"/>
      <c r="G355" s="466"/>
      <c r="H355" s="466"/>
      <c r="I355" s="467"/>
      <c r="J355" s="467"/>
    </row>
    <row r="356" spans="1:10" x14ac:dyDescent="0.2">
      <c r="A356" s="462" t="s">
        <v>532</v>
      </c>
      <c r="B356" s="463"/>
      <c r="C356" s="463"/>
      <c r="D356" s="464"/>
      <c r="E356" s="448"/>
      <c r="F356" s="448"/>
      <c r="G356" s="449"/>
      <c r="H356" s="449"/>
      <c r="I356" s="465"/>
      <c r="J356" s="465"/>
    </row>
    <row r="357" spans="1:10" x14ac:dyDescent="0.2">
      <c r="A357" s="457" t="s">
        <v>537</v>
      </c>
      <c r="B357" s="458"/>
      <c r="C357" s="458"/>
      <c r="D357" s="459"/>
      <c r="E357" s="460"/>
      <c r="F357" s="460"/>
      <c r="G357" s="460"/>
      <c r="H357" s="460"/>
      <c r="I357" s="461"/>
      <c r="J357" s="461"/>
    </row>
    <row r="358" spans="1:10" x14ac:dyDescent="0.2">
      <c r="A358" s="445"/>
      <c r="B358" s="446"/>
      <c r="C358" s="446"/>
      <c r="D358" s="447"/>
      <c r="E358" s="448"/>
      <c r="F358" s="448"/>
      <c r="G358" s="449"/>
      <c r="H358" s="449"/>
      <c r="I358" s="449"/>
      <c r="J358" s="449"/>
    </row>
    <row r="359" spans="1:10" x14ac:dyDescent="0.2">
      <c r="A359" s="445"/>
      <c r="B359" s="446"/>
      <c r="C359" s="446"/>
      <c r="D359" s="447"/>
      <c r="E359" s="448"/>
      <c r="F359" s="448"/>
      <c r="G359" s="449"/>
      <c r="H359" s="449"/>
      <c r="I359" s="449"/>
      <c r="J359" s="449"/>
    </row>
    <row r="360" spans="1:10" x14ac:dyDescent="0.2">
      <c r="A360" s="445"/>
      <c r="B360" s="446"/>
      <c r="C360" s="446"/>
      <c r="D360" s="447"/>
      <c r="E360" s="448"/>
      <c r="F360" s="448"/>
      <c r="G360" s="449"/>
      <c r="H360" s="449"/>
      <c r="I360" s="449"/>
      <c r="J360" s="449"/>
    </row>
    <row r="361" spans="1:10" x14ac:dyDescent="0.2">
      <c r="A361" s="450" t="s">
        <v>534</v>
      </c>
      <c r="B361" s="451"/>
      <c r="C361" s="451"/>
      <c r="D361" s="452"/>
      <c r="E361" s="453">
        <f>SUM(E351:E360)</f>
        <v>58047</v>
      </c>
      <c r="F361" s="453"/>
      <c r="G361" s="453">
        <f>SUM(G351:G360)</f>
        <v>0</v>
      </c>
      <c r="H361" s="453"/>
      <c r="I361" s="453">
        <f>SUM(I351:I360)</f>
        <v>0</v>
      </c>
      <c r="J361" s="453"/>
    </row>
    <row r="362" spans="1:10" x14ac:dyDescent="0.2">
      <c r="A362" s="454" t="s">
        <v>861</v>
      </c>
      <c r="B362" s="455"/>
      <c r="C362" s="455"/>
      <c r="D362" s="455"/>
      <c r="E362" s="455"/>
      <c r="F362" s="455"/>
      <c r="G362" s="455"/>
      <c r="H362" s="455"/>
      <c r="I362" s="455"/>
      <c r="J362" s="456"/>
    </row>
    <row r="363" spans="1:10" x14ac:dyDescent="0.2">
      <c r="A363" s="431" t="s">
        <v>862</v>
      </c>
      <c r="B363" s="432"/>
      <c r="C363" s="432"/>
      <c r="D363" s="432"/>
      <c r="E363" s="432"/>
      <c r="F363" s="432"/>
      <c r="G363" s="432"/>
      <c r="H363" s="432"/>
      <c r="I363" s="432"/>
      <c r="J363" s="433"/>
    </row>
    <row r="364" spans="1:10" x14ac:dyDescent="0.2">
      <c r="A364" s="431" t="s">
        <v>863</v>
      </c>
      <c r="B364" s="432"/>
      <c r="C364" s="432"/>
      <c r="D364" s="432"/>
      <c r="E364" s="432"/>
      <c r="F364" s="432"/>
      <c r="G364" s="432"/>
      <c r="H364" s="432"/>
      <c r="I364" s="432"/>
      <c r="J364" s="433"/>
    </row>
    <row r="365" spans="1:10" x14ac:dyDescent="0.2">
      <c r="A365" s="434" t="s">
        <v>864</v>
      </c>
      <c r="B365" s="435"/>
      <c r="C365" s="435"/>
      <c r="D365" s="435"/>
      <c r="E365" s="435"/>
      <c r="F365" s="435"/>
      <c r="G365" s="435"/>
      <c r="H365" s="435"/>
      <c r="I365" s="435"/>
      <c r="J365" s="436"/>
    </row>
    <row r="366" spans="1:10" x14ac:dyDescent="0.2">
      <c r="A366" s="318" t="s">
        <v>960</v>
      </c>
      <c r="B366" s="437"/>
      <c r="C366" s="437"/>
      <c r="D366" s="437"/>
      <c r="E366" s="437"/>
      <c r="F366" s="437"/>
      <c r="G366" s="437"/>
      <c r="H366" s="437"/>
      <c r="I366" s="437"/>
      <c r="J366" s="438"/>
    </row>
    <row r="367" spans="1:10" x14ac:dyDescent="0.2">
      <c r="A367" s="439"/>
      <c r="B367" s="440"/>
      <c r="C367" s="440"/>
      <c r="D367" s="440"/>
      <c r="E367" s="440"/>
      <c r="F367" s="440"/>
      <c r="G367" s="440"/>
      <c r="H367" s="440"/>
      <c r="I367" s="440"/>
      <c r="J367" s="441"/>
    </row>
    <row r="368" spans="1:10" x14ac:dyDescent="0.2">
      <c r="A368" s="439"/>
      <c r="B368" s="440"/>
      <c r="C368" s="440"/>
      <c r="D368" s="440"/>
      <c r="E368" s="440"/>
      <c r="F368" s="440"/>
      <c r="G368" s="440"/>
      <c r="H368" s="440"/>
      <c r="I368" s="440"/>
      <c r="J368" s="441"/>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ht="21" customHeight="1" x14ac:dyDescent="0.2">
      <c r="A386" s="439"/>
      <c r="B386" s="440"/>
      <c r="C386" s="440"/>
      <c r="D386" s="440"/>
      <c r="E386" s="440"/>
      <c r="F386" s="440"/>
      <c r="G386" s="440"/>
      <c r="H386" s="440"/>
      <c r="I386" s="440"/>
      <c r="J386" s="441"/>
    </row>
    <row r="387" spans="1:10" ht="21" customHeight="1"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42"/>
      <c r="B398" s="443"/>
      <c r="C398" s="443"/>
      <c r="D398" s="443"/>
      <c r="E398" s="443"/>
      <c r="F398" s="443"/>
      <c r="G398" s="443"/>
      <c r="H398" s="443"/>
      <c r="I398" s="443"/>
      <c r="J398" s="444"/>
    </row>
    <row r="400" spans="1:10" ht="15.75" x14ac:dyDescent="0.25">
      <c r="A400" s="376" t="s">
        <v>848</v>
      </c>
      <c r="B400" s="377"/>
      <c r="C400" s="377"/>
      <c r="D400" s="377"/>
      <c r="E400" s="377"/>
      <c r="F400" s="377"/>
      <c r="G400" s="377"/>
      <c r="H400" s="374" t="str">
        <f>'CONTACT INFORMATION'!$A$24</f>
        <v>Santa Barbara</v>
      </c>
      <c r="I400" s="374"/>
      <c r="J400" s="375"/>
    </row>
    <row r="401" spans="1:10" ht="8.1" customHeight="1" x14ac:dyDescent="0.2">
      <c r="A401" s="163"/>
      <c r="B401" s="163"/>
      <c r="C401" s="163"/>
      <c r="D401" s="163"/>
      <c r="E401" s="163"/>
      <c r="F401" s="163"/>
      <c r="G401" s="163"/>
      <c r="H401" s="163"/>
      <c r="I401" s="163"/>
      <c r="J401" s="163"/>
    </row>
    <row r="402" spans="1:10" ht="15" x14ac:dyDescent="0.25">
      <c r="A402" s="468" t="s">
        <v>856</v>
      </c>
      <c r="B402" s="469"/>
      <c r="C402" s="469"/>
      <c r="D402" s="469"/>
      <c r="E402" s="469"/>
      <c r="F402" s="469"/>
      <c r="G402" s="469"/>
      <c r="H402" s="469"/>
      <c r="I402" s="469"/>
      <c r="J402" s="470"/>
    </row>
    <row r="403" spans="1:10" x14ac:dyDescent="0.2">
      <c r="A403" s="471" t="s">
        <v>854</v>
      </c>
      <c r="B403" s="472"/>
      <c r="C403" s="472"/>
      <c r="D403" s="473"/>
      <c r="E403" s="474" t="s">
        <v>939</v>
      </c>
      <c r="F403" s="475"/>
      <c r="G403" s="475"/>
      <c r="H403" s="475"/>
      <c r="I403" s="475"/>
      <c r="J403" s="476"/>
    </row>
    <row r="404" spans="1:10" x14ac:dyDescent="0.2">
      <c r="A404" s="480" t="s">
        <v>853</v>
      </c>
      <c r="B404" s="481"/>
      <c r="C404" s="481"/>
      <c r="D404" s="482"/>
      <c r="E404" s="477"/>
      <c r="F404" s="478"/>
      <c r="G404" s="478"/>
      <c r="H404" s="478"/>
      <c r="I404" s="478"/>
      <c r="J404" s="479"/>
    </row>
    <row r="405" spans="1:10" x14ac:dyDescent="0.2">
      <c r="A405" s="483" t="s">
        <v>808</v>
      </c>
      <c r="B405" s="484"/>
      <c r="C405" s="484"/>
      <c r="D405" s="485"/>
      <c r="E405" s="486" t="s">
        <v>494</v>
      </c>
      <c r="F405" s="487"/>
      <c r="G405" s="487"/>
      <c r="H405" s="487"/>
      <c r="I405" s="487"/>
      <c r="J405" s="488"/>
    </row>
    <row r="406" spans="1:10" ht="27" customHeight="1" x14ac:dyDescent="0.2">
      <c r="A406" s="157"/>
      <c r="B406" s="208"/>
      <c r="C406" s="208"/>
      <c r="D406" s="208"/>
      <c r="E406" s="489" t="s">
        <v>535</v>
      </c>
      <c r="F406" s="490"/>
      <c r="G406" s="489" t="s">
        <v>533</v>
      </c>
      <c r="H406" s="490"/>
      <c r="I406" s="491" t="s">
        <v>849</v>
      </c>
      <c r="J406" s="492"/>
    </row>
    <row r="407" spans="1:10" x14ac:dyDescent="0.2">
      <c r="A407" s="457" t="s">
        <v>527</v>
      </c>
      <c r="B407" s="458"/>
      <c r="C407" s="458"/>
      <c r="D407" s="459"/>
      <c r="E407" s="466"/>
      <c r="F407" s="466"/>
      <c r="G407" s="466"/>
      <c r="H407" s="466"/>
      <c r="I407" s="467"/>
      <c r="J407" s="467"/>
    </row>
    <row r="408" spans="1:10" x14ac:dyDescent="0.2">
      <c r="A408" s="462" t="s">
        <v>528</v>
      </c>
      <c r="B408" s="463"/>
      <c r="C408" s="463"/>
      <c r="D408" s="464"/>
      <c r="E408" s="448"/>
      <c r="F408" s="448"/>
      <c r="G408" s="449"/>
      <c r="H408" s="449"/>
      <c r="I408" s="465"/>
      <c r="J408" s="465"/>
    </row>
    <row r="409" spans="1:10" x14ac:dyDescent="0.2">
      <c r="A409" s="457" t="s">
        <v>529</v>
      </c>
      <c r="B409" s="458"/>
      <c r="C409" s="458"/>
      <c r="D409" s="459"/>
      <c r="E409" s="466">
        <f>190362</f>
        <v>190362</v>
      </c>
      <c r="F409" s="466"/>
      <c r="G409" s="466">
        <v>60700</v>
      </c>
      <c r="H409" s="466"/>
      <c r="I409" s="467"/>
      <c r="J409" s="467"/>
    </row>
    <row r="410" spans="1:10" x14ac:dyDescent="0.2">
      <c r="A410" s="462" t="s">
        <v>530</v>
      </c>
      <c r="B410" s="463"/>
      <c r="C410" s="463"/>
      <c r="D410" s="464"/>
      <c r="E410" s="448"/>
      <c r="F410" s="448"/>
      <c r="G410" s="449"/>
      <c r="H410" s="449"/>
      <c r="I410" s="465"/>
      <c r="J410" s="465"/>
    </row>
    <row r="411" spans="1:10" x14ac:dyDescent="0.2">
      <c r="A411" s="457" t="s">
        <v>531</v>
      </c>
      <c r="B411" s="458"/>
      <c r="C411" s="458"/>
      <c r="D411" s="459"/>
      <c r="E411" s="466"/>
      <c r="F411" s="466"/>
      <c r="G411" s="466"/>
      <c r="H411" s="466"/>
      <c r="I411" s="467"/>
      <c r="J411" s="467"/>
    </row>
    <row r="412" spans="1:10" x14ac:dyDescent="0.2">
      <c r="A412" s="462" t="s">
        <v>532</v>
      </c>
      <c r="B412" s="463"/>
      <c r="C412" s="463"/>
      <c r="D412" s="464"/>
      <c r="E412" s="448"/>
      <c r="F412" s="448"/>
      <c r="G412" s="449"/>
      <c r="H412" s="449"/>
      <c r="I412" s="465"/>
      <c r="J412" s="465"/>
    </row>
    <row r="413" spans="1:10" x14ac:dyDescent="0.2">
      <c r="A413" s="457" t="s">
        <v>537</v>
      </c>
      <c r="B413" s="458"/>
      <c r="C413" s="458"/>
      <c r="D413" s="459"/>
      <c r="E413" s="460"/>
      <c r="F413" s="460"/>
      <c r="G413" s="460"/>
      <c r="H413" s="460"/>
      <c r="I413" s="461"/>
      <c r="J413" s="461"/>
    </row>
    <row r="414" spans="1:10" x14ac:dyDescent="0.2">
      <c r="A414" s="445"/>
      <c r="B414" s="446"/>
      <c r="C414" s="446"/>
      <c r="D414" s="447"/>
      <c r="E414" s="448"/>
      <c r="F414" s="448"/>
      <c r="G414" s="449"/>
      <c r="H414" s="449"/>
      <c r="I414" s="449"/>
      <c r="J414" s="449"/>
    </row>
    <row r="415" spans="1:10" x14ac:dyDescent="0.2">
      <c r="A415" s="445"/>
      <c r="B415" s="446"/>
      <c r="C415" s="446"/>
      <c r="D415" s="447"/>
      <c r="E415" s="448"/>
      <c r="F415" s="448"/>
      <c r="G415" s="449"/>
      <c r="H415" s="449"/>
      <c r="I415" s="449"/>
      <c r="J415" s="449"/>
    </row>
    <row r="416" spans="1:10" x14ac:dyDescent="0.2">
      <c r="A416" s="445"/>
      <c r="B416" s="446"/>
      <c r="C416" s="446"/>
      <c r="D416" s="447"/>
      <c r="E416" s="448"/>
      <c r="F416" s="448"/>
      <c r="G416" s="449"/>
      <c r="H416" s="449"/>
      <c r="I416" s="449"/>
      <c r="J416" s="449"/>
    </row>
    <row r="417" spans="1:10" x14ac:dyDescent="0.2">
      <c r="A417" s="450" t="s">
        <v>534</v>
      </c>
      <c r="B417" s="451"/>
      <c r="C417" s="451"/>
      <c r="D417" s="452"/>
      <c r="E417" s="453">
        <f>SUM(E407:E416)</f>
        <v>190362</v>
      </c>
      <c r="F417" s="453"/>
      <c r="G417" s="453">
        <f>SUM(G407:G416)</f>
        <v>60700</v>
      </c>
      <c r="H417" s="453"/>
      <c r="I417" s="453">
        <f>SUM(I407:I416)</f>
        <v>0</v>
      </c>
      <c r="J417" s="453"/>
    </row>
    <row r="418" spans="1:10" x14ac:dyDescent="0.2">
      <c r="A418" s="454" t="s">
        <v>861</v>
      </c>
      <c r="B418" s="455"/>
      <c r="C418" s="455"/>
      <c r="D418" s="455"/>
      <c r="E418" s="455"/>
      <c r="F418" s="455"/>
      <c r="G418" s="455"/>
      <c r="H418" s="455"/>
      <c r="I418" s="455"/>
      <c r="J418" s="456"/>
    </row>
    <row r="419" spans="1:10" x14ac:dyDescent="0.2">
      <c r="A419" s="431" t="s">
        <v>862</v>
      </c>
      <c r="B419" s="432"/>
      <c r="C419" s="432"/>
      <c r="D419" s="432"/>
      <c r="E419" s="432"/>
      <c r="F419" s="432"/>
      <c r="G419" s="432"/>
      <c r="H419" s="432"/>
      <c r="I419" s="432"/>
      <c r="J419" s="433"/>
    </row>
    <row r="420" spans="1:10" x14ac:dyDescent="0.2">
      <c r="A420" s="431" t="s">
        <v>863</v>
      </c>
      <c r="B420" s="432"/>
      <c r="C420" s="432"/>
      <c r="D420" s="432"/>
      <c r="E420" s="432"/>
      <c r="F420" s="432"/>
      <c r="G420" s="432"/>
      <c r="H420" s="432"/>
      <c r="I420" s="432"/>
      <c r="J420" s="433"/>
    </row>
    <row r="421" spans="1:10" x14ac:dyDescent="0.2">
      <c r="A421" s="434" t="s">
        <v>864</v>
      </c>
      <c r="B421" s="435"/>
      <c r="C421" s="435"/>
      <c r="D421" s="435"/>
      <c r="E421" s="435"/>
      <c r="F421" s="435"/>
      <c r="G421" s="435"/>
      <c r="H421" s="435"/>
      <c r="I421" s="435"/>
      <c r="J421" s="436"/>
    </row>
    <row r="422" spans="1:10" x14ac:dyDescent="0.2">
      <c r="A422" s="318" t="s">
        <v>946</v>
      </c>
      <c r="B422" s="437"/>
      <c r="C422" s="437"/>
      <c r="D422" s="437"/>
      <c r="E422" s="437"/>
      <c r="F422" s="437"/>
      <c r="G422" s="437"/>
      <c r="H422" s="437"/>
      <c r="I422" s="437"/>
      <c r="J422" s="438"/>
    </row>
    <row r="423" spans="1:10" x14ac:dyDescent="0.2">
      <c r="A423" s="439"/>
      <c r="B423" s="440"/>
      <c r="C423" s="440"/>
      <c r="D423" s="440"/>
      <c r="E423" s="440"/>
      <c r="F423" s="440"/>
      <c r="G423" s="440"/>
      <c r="H423" s="440"/>
      <c r="I423" s="440"/>
      <c r="J423" s="441"/>
    </row>
    <row r="424" spans="1:10" x14ac:dyDescent="0.2">
      <c r="A424" s="439"/>
      <c r="B424" s="440"/>
      <c r="C424" s="440"/>
      <c r="D424" s="440"/>
      <c r="E424" s="440"/>
      <c r="F424" s="440"/>
      <c r="G424" s="440"/>
      <c r="H424" s="440"/>
      <c r="I424" s="440"/>
      <c r="J424" s="441"/>
    </row>
    <row r="425" spans="1:10" x14ac:dyDescent="0.2">
      <c r="A425" s="439"/>
      <c r="B425" s="440"/>
      <c r="C425" s="440"/>
      <c r="D425" s="440"/>
      <c r="E425" s="440"/>
      <c r="F425" s="440"/>
      <c r="G425" s="440"/>
      <c r="H425" s="440"/>
      <c r="I425" s="440"/>
      <c r="J425" s="441"/>
    </row>
    <row r="426" spans="1:10" x14ac:dyDescent="0.2">
      <c r="A426" s="439"/>
      <c r="B426" s="440"/>
      <c r="C426" s="440"/>
      <c r="D426" s="440"/>
      <c r="E426" s="440"/>
      <c r="F426" s="440"/>
      <c r="G426" s="440"/>
      <c r="H426" s="440"/>
      <c r="I426" s="440"/>
      <c r="J426" s="441"/>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ht="5.25" customHeight="1"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42"/>
      <c r="B456" s="443"/>
      <c r="C456" s="443"/>
      <c r="D456" s="443"/>
      <c r="E456" s="443"/>
      <c r="F456" s="443"/>
      <c r="G456" s="443"/>
      <c r="H456" s="443"/>
      <c r="I456" s="443"/>
      <c r="J456" s="444"/>
    </row>
    <row r="458" spans="1:10" ht="15.75" x14ac:dyDescent="0.25">
      <c r="A458" s="376" t="s">
        <v>848</v>
      </c>
      <c r="B458" s="377"/>
      <c r="C458" s="377"/>
      <c r="D458" s="377"/>
      <c r="E458" s="377"/>
      <c r="F458" s="377"/>
      <c r="G458" s="377"/>
      <c r="H458" s="374" t="str">
        <f>'CONTACT INFORMATION'!$A$24</f>
        <v>Santa Barbara</v>
      </c>
      <c r="I458" s="374"/>
      <c r="J458" s="375"/>
    </row>
    <row r="459" spans="1:10" ht="8.1" customHeight="1" x14ac:dyDescent="0.2">
      <c r="A459" s="163"/>
      <c r="B459" s="163"/>
      <c r="C459" s="163"/>
      <c r="D459" s="163"/>
      <c r="E459" s="163"/>
      <c r="F459" s="163"/>
      <c r="G459" s="163"/>
      <c r="H459" s="163"/>
      <c r="I459" s="163"/>
      <c r="J459" s="163"/>
    </row>
    <row r="460" spans="1:10" ht="15" x14ac:dyDescent="0.25">
      <c r="A460" s="468" t="s">
        <v>857</v>
      </c>
      <c r="B460" s="469"/>
      <c r="C460" s="469"/>
      <c r="D460" s="469"/>
      <c r="E460" s="469"/>
      <c r="F460" s="469"/>
      <c r="G460" s="469"/>
      <c r="H460" s="469"/>
      <c r="I460" s="469"/>
      <c r="J460" s="470"/>
    </row>
    <row r="461" spans="1:10" x14ac:dyDescent="0.2">
      <c r="A461" s="471" t="s">
        <v>854</v>
      </c>
      <c r="B461" s="472"/>
      <c r="C461" s="472"/>
      <c r="D461" s="473"/>
      <c r="E461" s="474" t="s">
        <v>940</v>
      </c>
      <c r="F461" s="475"/>
      <c r="G461" s="475"/>
      <c r="H461" s="475"/>
      <c r="I461" s="475"/>
      <c r="J461" s="476"/>
    </row>
    <row r="462" spans="1:10" x14ac:dyDescent="0.2">
      <c r="A462" s="480" t="s">
        <v>853</v>
      </c>
      <c r="B462" s="481"/>
      <c r="C462" s="481"/>
      <c r="D462" s="482"/>
      <c r="E462" s="477"/>
      <c r="F462" s="478"/>
      <c r="G462" s="478"/>
      <c r="H462" s="478"/>
      <c r="I462" s="478"/>
      <c r="J462" s="479"/>
    </row>
    <row r="463" spans="1:10" x14ac:dyDescent="0.2">
      <c r="A463" s="483" t="s">
        <v>808</v>
      </c>
      <c r="B463" s="484"/>
      <c r="C463" s="484"/>
      <c r="D463" s="485"/>
      <c r="E463" s="486" t="s">
        <v>517</v>
      </c>
      <c r="F463" s="487"/>
      <c r="G463" s="487"/>
      <c r="H463" s="487"/>
      <c r="I463" s="487"/>
      <c r="J463" s="488"/>
    </row>
    <row r="464" spans="1:10" ht="27" customHeight="1" x14ac:dyDescent="0.2">
      <c r="A464" s="157"/>
      <c r="B464" s="208"/>
      <c r="C464" s="208"/>
      <c r="D464" s="208"/>
      <c r="E464" s="489" t="s">
        <v>535</v>
      </c>
      <c r="F464" s="490"/>
      <c r="G464" s="489" t="s">
        <v>533</v>
      </c>
      <c r="H464" s="490"/>
      <c r="I464" s="491" t="s">
        <v>849</v>
      </c>
      <c r="J464" s="492"/>
    </row>
    <row r="465" spans="1:10" x14ac:dyDescent="0.2">
      <c r="A465" s="457" t="s">
        <v>527</v>
      </c>
      <c r="B465" s="458"/>
      <c r="C465" s="458"/>
      <c r="D465" s="459"/>
      <c r="E465" s="466"/>
      <c r="F465" s="466"/>
      <c r="G465" s="466">
        <f>90825+271650</f>
        <v>362475</v>
      </c>
      <c r="H465" s="466"/>
      <c r="I465" s="467"/>
      <c r="J465" s="467"/>
    </row>
    <row r="466" spans="1:10" x14ac:dyDescent="0.2">
      <c r="A466" s="462" t="s">
        <v>528</v>
      </c>
      <c r="B466" s="463"/>
      <c r="C466" s="463"/>
      <c r="D466" s="464"/>
      <c r="E466" s="448"/>
      <c r="F466" s="448"/>
      <c r="G466" s="449"/>
      <c r="H466" s="449"/>
      <c r="I466" s="465"/>
      <c r="J466" s="465"/>
    </row>
    <row r="467" spans="1:10" x14ac:dyDescent="0.2">
      <c r="A467" s="457" t="s">
        <v>529</v>
      </c>
      <c r="B467" s="458"/>
      <c r="C467" s="458"/>
      <c r="D467" s="459"/>
      <c r="E467" s="466"/>
      <c r="F467" s="466"/>
      <c r="G467" s="466"/>
      <c r="H467" s="466"/>
      <c r="I467" s="467"/>
      <c r="J467" s="467"/>
    </row>
    <row r="468" spans="1:10" x14ac:dyDescent="0.2">
      <c r="A468" s="462" t="s">
        <v>530</v>
      </c>
      <c r="B468" s="463"/>
      <c r="C468" s="463"/>
      <c r="D468" s="464"/>
      <c r="E468" s="448"/>
      <c r="F468" s="448"/>
      <c r="G468" s="449">
        <f>27525+79967</f>
        <v>107492</v>
      </c>
      <c r="H468" s="449"/>
      <c r="I468" s="465"/>
      <c r="J468" s="465"/>
    </row>
    <row r="469" spans="1:10" x14ac:dyDescent="0.2">
      <c r="A469" s="457" t="s">
        <v>531</v>
      </c>
      <c r="B469" s="458"/>
      <c r="C469" s="458"/>
      <c r="D469" s="459"/>
      <c r="E469" s="466"/>
      <c r="F469" s="466"/>
      <c r="G469" s="466"/>
      <c r="H469" s="466"/>
      <c r="I469" s="467"/>
      <c r="J469" s="467"/>
    </row>
    <row r="470" spans="1:10" x14ac:dyDescent="0.2">
      <c r="A470" s="462" t="s">
        <v>532</v>
      </c>
      <c r="B470" s="463"/>
      <c r="C470" s="463"/>
      <c r="D470" s="464"/>
      <c r="E470" s="448"/>
      <c r="F470" s="448"/>
      <c r="G470" s="449"/>
      <c r="H470" s="449"/>
      <c r="I470" s="465"/>
      <c r="J470" s="465"/>
    </row>
    <row r="471" spans="1:10" x14ac:dyDescent="0.2">
      <c r="A471" s="457" t="s">
        <v>537</v>
      </c>
      <c r="B471" s="458"/>
      <c r="C471" s="458"/>
      <c r="D471" s="459"/>
      <c r="E471" s="460"/>
      <c r="F471" s="460"/>
      <c r="G471" s="460"/>
      <c r="H471" s="460"/>
      <c r="I471" s="461"/>
      <c r="J471" s="461"/>
    </row>
    <row r="472" spans="1:10" x14ac:dyDescent="0.2">
      <c r="A472" s="445"/>
      <c r="B472" s="446"/>
      <c r="C472" s="446"/>
      <c r="D472" s="447"/>
      <c r="E472" s="448"/>
      <c r="F472" s="448"/>
      <c r="G472" s="449"/>
      <c r="H472" s="449"/>
      <c r="I472" s="449"/>
      <c r="J472" s="449"/>
    </row>
    <row r="473" spans="1:10" x14ac:dyDescent="0.2">
      <c r="A473" s="445"/>
      <c r="B473" s="446"/>
      <c r="C473" s="446"/>
      <c r="D473" s="447"/>
      <c r="E473" s="448"/>
      <c r="F473" s="448"/>
      <c r="G473" s="449"/>
      <c r="H473" s="449"/>
      <c r="I473" s="449"/>
      <c r="J473" s="449"/>
    </row>
    <row r="474" spans="1:10" x14ac:dyDescent="0.2">
      <c r="A474" s="445"/>
      <c r="B474" s="446"/>
      <c r="C474" s="446"/>
      <c r="D474" s="447"/>
      <c r="E474" s="448"/>
      <c r="F474" s="448"/>
      <c r="G474" s="449"/>
      <c r="H474" s="449"/>
      <c r="I474" s="449"/>
      <c r="J474" s="449"/>
    </row>
    <row r="475" spans="1:10" x14ac:dyDescent="0.2">
      <c r="A475" s="450" t="s">
        <v>534</v>
      </c>
      <c r="B475" s="451"/>
      <c r="C475" s="451"/>
      <c r="D475" s="452"/>
      <c r="E475" s="453">
        <f>SUM(E465:E474)</f>
        <v>0</v>
      </c>
      <c r="F475" s="453"/>
      <c r="G475" s="453">
        <f>SUM(G465:G474)</f>
        <v>469967</v>
      </c>
      <c r="H475" s="453"/>
      <c r="I475" s="453">
        <f>SUM(I465:I474)</f>
        <v>0</v>
      </c>
      <c r="J475" s="453"/>
    </row>
    <row r="476" spans="1:10" x14ac:dyDescent="0.2">
      <c r="A476" s="454" t="s">
        <v>861</v>
      </c>
      <c r="B476" s="455"/>
      <c r="C476" s="455"/>
      <c r="D476" s="455"/>
      <c r="E476" s="455"/>
      <c r="F476" s="455"/>
      <c r="G476" s="455"/>
      <c r="H476" s="455"/>
      <c r="I476" s="455"/>
      <c r="J476" s="456"/>
    </row>
    <row r="477" spans="1:10" x14ac:dyDescent="0.2">
      <c r="A477" s="431" t="s">
        <v>862</v>
      </c>
      <c r="B477" s="432"/>
      <c r="C477" s="432"/>
      <c r="D477" s="432"/>
      <c r="E477" s="432"/>
      <c r="F477" s="432"/>
      <c r="G477" s="432"/>
      <c r="H477" s="432"/>
      <c r="I477" s="432"/>
      <c r="J477" s="433"/>
    </row>
    <row r="478" spans="1:10" x14ac:dyDescent="0.2">
      <c r="A478" s="431" t="s">
        <v>863</v>
      </c>
      <c r="B478" s="432"/>
      <c r="C478" s="432"/>
      <c r="D478" s="432"/>
      <c r="E478" s="432"/>
      <c r="F478" s="432"/>
      <c r="G478" s="432"/>
      <c r="H478" s="432"/>
      <c r="I478" s="432"/>
      <c r="J478" s="433"/>
    </row>
    <row r="479" spans="1:10" x14ac:dyDescent="0.2">
      <c r="A479" s="434" t="s">
        <v>864</v>
      </c>
      <c r="B479" s="435"/>
      <c r="C479" s="435"/>
      <c r="D479" s="435"/>
      <c r="E479" s="435"/>
      <c r="F479" s="435"/>
      <c r="G479" s="435"/>
      <c r="H479" s="435"/>
      <c r="I479" s="435"/>
      <c r="J479" s="436"/>
    </row>
    <row r="480" spans="1:10" x14ac:dyDescent="0.2">
      <c r="A480" s="318" t="s">
        <v>952</v>
      </c>
      <c r="B480" s="437"/>
      <c r="C480" s="437"/>
      <c r="D480" s="437"/>
      <c r="E480" s="437"/>
      <c r="F480" s="437"/>
      <c r="G480" s="437"/>
      <c r="H480" s="437"/>
      <c r="I480" s="437"/>
      <c r="J480" s="438"/>
    </row>
    <row r="481" spans="1:10" x14ac:dyDescent="0.2">
      <c r="A481" s="439"/>
      <c r="B481" s="440"/>
      <c r="C481" s="440"/>
      <c r="D481" s="440"/>
      <c r="E481" s="440"/>
      <c r="F481" s="440"/>
      <c r="G481" s="440"/>
      <c r="H481" s="440"/>
      <c r="I481" s="440"/>
      <c r="J481" s="441"/>
    </row>
    <row r="482" spans="1:10" x14ac:dyDescent="0.2">
      <c r="A482" s="439"/>
      <c r="B482" s="440"/>
      <c r="C482" s="440"/>
      <c r="D482" s="440"/>
      <c r="E482" s="440"/>
      <c r="F482" s="440"/>
      <c r="G482" s="440"/>
      <c r="H482" s="440"/>
      <c r="I482" s="440"/>
      <c r="J482" s="441"/>
    </row>
    <row r="483" spans="1:10" x14ac:dyDescent="0.2">
      <c r="A483" s="439"/>
      <c r="B483" s="440"/>
      <c r="C483" s="440"/>
      <c r="D483" s="440"/>
      <c r="E483" s="440"/>
      <c r="F483" s="440"/>
      <c r="G483" s="440"/>
      <c r="H483" s="440"/>
      <c r="I483" s="440"/>
      <c r="J483" s="441"/>
    </row>
    <row r="484" spans="1:10" x14ac:dyDescent="0.2">
      <c r="A484" s="439"/>
      <c r="B484" s="440"/>
      <c r="C484" s="440"/>
      <c r="D484" s="440"/>
      <c r="E484" s="440"/>
      <c r="F484" s="440"/>
      <c r="G484" s="440"/>
      <c r="H484" s="440"/>
      <c r="I484" s="440"/>
      <c r="J484" s="441"/>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ht="10.5" customHeight="1"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42"/>
      <c r="B514" s="443"/>
      <c r="C514" s="443"/>
      <c r="D514" s="443"/>
      <c r="E514" s="443"/>
      <c r="F514" s="443"/>
      <c r="G514" s="443"/>
      <c r="H514" s="443"/>
      <c r="I514" s="443"/>
      <c r="J514" s="444"/>
    </row>
    <row r="516" spans="1:10" ht="15.75" x14ac:dyDescent="0.25">
      <c r="A516" s="376" t="s">
        <v>848</v>
      </c>
      <c r="B516" s="377"/>
      <c r="C516" s="377"/>
      <c r="D516" s="377"/>
      <c r="E516" s="377"/>
      <c r="F516" s="377"/>
      <c r="G516" s="377"/>
      <c r="H516" s="374" t="str">
        <f>'CONTACT INFORMATION'!$A$24</f>
        <v>Santa Barbara</v>
      </c>
      <c r="I516" s="374"/>
      <c r="J516" s="375"/>
    </row>
    <row r="517" spans="1:10" ht="8.1" customHeight="1" x14ac:dyDescent="0.2">
      <c r="A517" s="163"/>
      <c r="B517" s="163"/>
      <c r="C517" s="163"/>
      <c r="D517" s="163"/>
      <c r="E517" s="163"/>
      <c r="F517" s="163"/>
      <c r="G517" s="163"/>
      <c r="H517" s="163"/>
      <c r="I517" s="163"/>
      <c r="J517" s="163"/>
    </row>
    <row r="518" spans="1:10" ht="15" x14ac:dyDescent="0.25">
      <c r="A518" s="468" t="s">
        <v>858</v>
      </c>
      <c r="B518" s="469"/>
      <c r="C518" s="469"/>
      <c r="D518" s="469"/>
      <c r="E518" s="469"/>
      <c r="F518" s="469"/>
      <c r="G518" s="469"/>
      <c r="H518" s="469"/>
      <c r="I518" s="469"/>
      <c r="J518" s="470"/>
    </row>
    <row r="519" spans="1:10" ht="12.75" customHeight="1" x14ac:dyDescent="0.2">
      <c r="A519" s="471" t="s">
        <v>854</v>
      </c>
      <c r="B519" s="472"/>
      <c r="C519" s="472"/>
      <c r="D519" s="473"/>
      <c r="E519" s="474" t="s">
        <v>941</v>
      </c>
      <c r="F519" s="475"/>
      <c r="G519" s="475"/>
      <c r="H519" s="475"/>
      <c r="I519" s="475"/>
      <c r="J519" s="476"/>
    </row>
    <row r="520" spans="1:10" ht="12.75" customHeight="1" x14ac:dyDescent="0.2">
      <c r="A520" s="480" t="s">
        <v>853</v>
      </c>
      <c r="B520" s="481"/>
      <c r="C520" s="481"/>
      <c r="D520" s="482"/>
      <c r="E520" s="477"/>
      <c r="F520" s="478"/>
      <c r="G520" s="478"/>
      <c r="H520" s="478"/>
      <c r="I520" s="478"/>
      <c r="J520" s="479"/>
    </row>
    <row r="521" spans="1:10" x14ac:dyDescent="0.2">
      <c r="A521" s="483" t="s">
        <v>808</v>
      </c>
      <c r="B521" s="484"/>
      <c r="C521" s="484"/>
      <c r="D521" s="485"/>
      <c r="E521" s="486" t="s">
        <v>507</v>
      </c>
      <c r="F521" s="487"/>
      <c r="G521" s="487"/>
      <c r="H521" s="487"/>
      <c r="I521" s="487"/>
      <c r="J521" s="488"/>
    </row>
    <row r="522" spans="1:10" ht="27" customHeight="1" x14ac:dyDescent="0.2">
      <c r="A522" s="157"/>
      <c r="B522" s="208"/>
      <c r="C522" s="208"/>
      <c r="D522" s="208"/>
      <c r="E522" s="489" t="s">
        <v>535</v>
      </c>
      <c r="F522" s="490"/>
      <c r="G522" s="489" t="s">
        <v>533</v>
      </c>
      <c r="H522" s="490"/>
      <c r="I522" s="491" t="s">
        <v>849</v>
      </c>
      <c r="J522" s="492"/>
    </row>
    <row r="523" spans="1:10" x14ac:dyDescent="0.2">
      <c r="A523" s="457" t="s">
        <v>527</v>
      </c>
      <c r="B523" s="458"/>
      <c r="C523" s="458"/>
      <c r="D523" s="459"/>
      <c r="E523" s="466"/>
      <c r="F523" s="466"/>
      <c r="G523" s="466"/>
      <c r="H523" s="466"/>
      <c r="I523" s="467"/>
      <c r="J523" s="467"/>
    </row>
    <row r="524" spans="1:10" x14ac:dyDescent="0.2">
      <c r="A524" s="462" t="s">
        <v>528</v>
      </c>
      <c r="B524" s="463"/>
      <c r="C524" s="463"/>
      <c r="D524" s="464"/>
      <c r="E524" s="448"/>
      <c r="F524" s="448"/>
      <c r="G524" s="449"/>
      <c r="H524" s="449"/>
      <c r="I524" s="465"/>
      <c r="J524" s="465"/>
    </row>
    <row r="525" spans="1:10" x14ac:dyDescent="0.2">
      <c r="A525" s="457" t="s">
        <v>529</v>
      </c>
      <c r="B525" s="458"/>
      <c r="C525" s="458"/>
      <c r="D525" s="459"/>
      <c r="E525" s="466"/>
      <c r="F525" s="466"/>
      <c r="G525" s="466">
        <v>9000</v>
      </c>
      <c r="H525" s="466"/>
      <c r="I525" s="467"/>
      <c r="J525" s="467"/>
    </row>
    <row r="526" spans="1:10" x14ac:dyDescent="0.2">
      <c r="A526" s="462" t="s">
        <v>530</v>
      </c>
      <c r="B526" s="463"/>
      <c r="C526" s="463"/>
      <c r="D526" s="464"/>
      <c r="E526" s="448"/>
      <c r="F526" s="448"/>
      <c r="G526" s="449"/>
      <c r="H526" s="449"/>
      <c r="I526" s="465"/>
      <c r="J526" s="465"/>
    </row>
    <row r="527" spans="1:10" x14ac:dyDescent="0.2">
      <c r="A527" s="457" t="s">
        <v>531</v>
      </c>
      <c r="B527" s="458"/>
      <c r="C527" s="458"/>
      <c r="D527" s="459"/>
      <c r="E527" s="466"/>
      <c r="F527" s="466"/>
      <c r="G527" s="466"/>
      <c r="H527" s="466"/>
      <c r="I527" s="467"/>
      <c r="J527" s="467"/>
    </row>
    <row r="528" spans="1:10" x14ac:dyDescent="0.2">
      <c r="A528" s="462" t="s">
        <v>532</v>
      </c>
      <c r="B528" s="463"/>
      <c r="C528" s="463"/>
      <c r="D528" s="464"/>
      <c r="E528" s="448"/>
      <c r="F528" s="448"/>
      <c r="G528" s="449"/>
      <c r="H528" s="449"/>
      <c r="I528" s="465"/>
      <c r="J528" s="465"/>
    </row>
    <row r="529" spans="1:10" x14ac:dyDescent="0.2">
      <c r="A529" s="457" t="s">
        <v>537</v>
      </c>
      <c r="B529" s="458"/>
      <c r="C529" s="458"/>
      <c r="D529" s="459"/>
      <c r="E529" s="460"/>
      <c r="F529" s="460"/>
      <c r="G529" s="460"/>
      <c r="H529" s="460"/>
      <c r="I529" s="461"/>
      <c r="J529" s="461"/>
    </row>
    <row r="530" spans="1:10" x14ac:dyDescent="0.2">
      <c r="A530" s="445"/>
      <c r="B530" s="446"/>
      <c r="C530" s="446"/>
      <c r="D530" s="447"/>
      <c r="E530" s="448"/>
      <c r="F530" s="448"/>
      <c r="G530" s="449"/>
      <c r="H530" s="449"/>
      <c r="I530" s="449"/>
      <c r="J530" s="449"/>
    </row>
    <row r="531" spans="1:10" x14ac:dyDescent="0.2">
      <c r="A531" s="445"/>
      <c r="B531" s="446"/>
      <c r="C531" s="446"/>
      <c r="D531" s="447"/>
      <c r="E531" s="448"/>
      <c r="F531" s="448"/>
      <c r="G531" s="449"/>
      <c r="H531" s="449"/>
      <c r="I531" s="449"/>
      <c r="J531" s="449"/>
    </row>
    <row r="532" spans="1:10" x14ac:dyDescent="0.2">
      <c r="A532" s="445"/>
      <c r="B532" s="446"/>
      <c r="C532" s="446"/>
      <c r="D532" s="447"/>
      <c r="E532" s="448"/>
      <c r="F532" s="448"/>
      <c r="G532" s="449"/>
      <c r="H532" s="449"/>
      <c r="I532" s="449"/>
      <c r="J532" s="449"/>
    </row>
    <row r="533" spans="1:10" x14ac:dyDescent="0.2">
      <c r="A533" s="450" t="s">
        <v>534</v>
      </c>
      <c r="B533" s="451"/>
      <c r="C533" s="451"/>
      <c r="D533" s="452"/>
      <c r="E533" s="453">
        <f>SUM(E523:E532)</f>
        <v>0</v>
      </c>
      <c r="F533" s="453"/>
      <c r="G533" s="453">
        <f>SUM(G523:G532)</f>
        <v>9000</v>
      </c>
      <c r="H533" s="453"/>
      <c r="I533" s="453">
        <f>SUM(I523:I532)</f>
        <v>0</v>
      </c>
      <c r="J533" s="453"/>
    </row>
    <row r="534" spans="1:10" ht="12.75" customHeight="1" x14ac:dyDescent="0.2">
      <c r="A534" s="454" t="s">
        <v>861</v>
      </c>
      <c r="B534" s="455"/>
      <c r="C534" s="455"/>
      <c r="D534" s="455"/>
      <c r="E534" s="455"/>
      <c r="F534" s="455"/>
      <c r="G534" s="455"/>
      <c r="H534" s="455"/>
      <c r="I534" s="455"/>
      <c r="J534" s="456"/>
    </row>
    <row r="535" spans="1:10" ht="12.75" customHeight="1" x14ac:dyDescent="0.2">
      <c r="A535" s="431" t="s">
        <v>862</v>
      </c>
      <c r="B535" s="432"/>
      <c r="C535" s="432"/>
      <c r="D535" s="432"/>
      <c r="E535" s="432"/>
      <c r="F535" s="432"/>
      <c r="G535" s="432"/>
      <c r="H535" s="432"/>
      <c r="I535" s="432"/>
      <c r="J535" s="433"/>
    </row>
    <row r="536" spans="1:10" ht="12.75" customHeight="1" x14ac:dyDescent="0.2">
      <c r="A536" s="431" t="s">
        <v>863</v>
      </c>
      <c r="B536" s="432"/>
      <c r="C536" s="432"/>
      <c r="D536" s="432"/>
      <c r="E536" s="432"/>
      <c r="F536" s="432"/>
      <c r="G536" s="432"/>
      <c r="H536" s="432"/>
      <c r="I536" s="432"/>
      <c r="J536" s="433"/>
    </row>
    <row r="537" spans="1:10" ht="12.75" customHeight="1" x14ac:dyDescent="0.2">
      <c r="A537" s="434" t="s">
        <v>864</v>
      </c>
      <c r="B537" s="435"/>
      <c r="C537" s="435"/>
      <c r="D537" s="435"/>
      <c r="E537" s="435"/>
      <c r="F537" s="435"/>
      <c r="G537" s="435"/>
      <c r="H537" s="435"/>
      <c r="I537" s="435"/>
      <c r="J537" s="436"/>
    </row>
    <row r="538" spans="1:10" x14ac:dyDescent="0.2">
      <c r="A538" s="318" t="s">
        <v>951</v>
      </c>
      <c r="B538" s="437"/>
      <c r="C538" s="437"/>
      <c r="D538" s="437"/>
      <c r="E538" s="437"/>
      <c r="F538" s="437"/>
      <c r="G538" s="437"/>
      <c r="H538" s="437"/>
      <c r="I538" s="437"/>
      <c r="J538" s="438"/>
    </row>
    <row r="539" spans="1:10" x14ac:dyDescent="0.2">
      <c r="A539" s="439"/>
      <c r="B539" s="440"/>
      <c r="C539" s="440"/>
      <c r="D539" s="440"/>
      <c r="E539" s="440"/>
      <c r="F539" s="440"/>
      <c r="G539" s="440"/>
      <c r="H539" s="440"/>
      <c r="I539" s="440"/>
      <c r="J539" s="441"/>
    </row>
    <row r="540" spans="1:10" x14ac:dyDescent="0.2">
      <c r="A540" s="439"/>
      <c r="B540" s="440"/>
      <c r="C540" s="440"/>
      <c r="D540" s="440"/>
      <c r="E540" s="440"/>
      <c r="F540" s="440"/>
      <c r="G540" s="440"/>
      <c r="H540" s="440"/>
      <c r="I540" s="440"/>
      <c r="J540" s="441"/>
    </row>
    <row r="541" spans="1:10" x14ac:dyDescent="0.2">
      <c r="A541" s="439"/>
      <c r="B541" s="440"/>
      <c r="C541" s="440"/>
      <c r="D541" s="440"/>
      <c r="E541" s="440"/>
      <c r="F541" s="440"/>
      <c r="G541" s="440"/>
      <c r="H541" s="440"/>
      <c r="I541" s="440"/>
      <c r="J541" s="441"/>
    </row>
    <row r="542" spans="1:10" x14ac:dyDescent="0.2">
      <c r="A542" s="439"/>
      <c r="B542" s="440"/>
      <c r="C542" s="440"/>
      <c r="D542" s="440"/>
      <c r="E542" s="440"/>
      <c r="F542" s="440"/>
      <c r="G542" s="440"/>
      <c r="H542" s="440"/>
      <c r="I542" s="440"/>
      <c r="J542" s="441"/>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ht="9.75" customHeight="1"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42"/>
      <c r="B572" s="443"/>
      <c r="C572" s="443"/>
      <c r="D572" s="443"/>
      <c r="E572" s="443"/>
      <c r="F572" s="443"/>
      <c r="G572" s="443"/>
      <c r="H572" s="443"/>
      <c r="I572" s="443"/>
      <c r="J572" s="444"/>
    </row>
    <row r="574" spans="1:10" ht="15.75" x14ac:dyDescent="0.25">
      <c r="A574" s="376" t="s">
        <v>848</v>
      </c>
      <c r="B574" s="377"/>
      <c r="C574" s="377"/>
      <c r="D574" s="377"/>
      <c r="E574" s="377"/>
      <c r="F574" s="377"/>
      <c r="G574" s="377"/>
      <c r="H574" s="374" t="str">
        <f>'CONTACT INFORMATION'!$A$24</f>
        <v>Santa Barbara</v>
      </c>
      <c r="I574" s="374"/>
      <c r="J574" s="375"/>
    </row>
    <row r="575" spans="1:10" ht="8.1" customHeight="1" x14ac:dyDescent="0.2">
      <c r="A575" s="163"/>
      <c r="B575" s="163"/>
      <c r="C575" s="163"/>
      <c r="D575" s="163"/>
      <c r="E575" s="163"/>
      <c r="F575" s="163"/>
      <c r="G575" s="163"/>
      <c r="H575" s="163"/>
      <c r="I575" s="163"/>
      <c r="J575" s="163"/>
    </row>
    <row r="576" spans="1:10" ht="15" x14ac:dyDescent="0.25">
      <c r="A576" s="468" t="s">
        <v>859</v>
      </c>
      <c r="B576" s="469"/>
      <c r="C576" s="469"/>
      <c r="D576" s="469"/>
      <c r="E576" s="469"/>
      <c r="F576" s="469"/>
      <c r="G576" s="469"/>
      <c r="H576" s="469"/>
      <c r="I576" s="469"/>
      <c r="J576" s="470"/>
    </row>
    <row r="577" spans="1:10" ht="12.75" customHeight="1" x14ac:dyDescent="0.2">
      <c r="A577" s="471" t="s">
        <v>854</v>
      </c>
      <c r="B577" s="472"/>
      <c r="C577" s="472"/>
      <c r="D577" s="473"/>
      <c r="E577" s="474" t="s">
        <v>942</v>
      </c>
      <c r="F577" s="475"/>
      <c r="G577" s="475"/>
      <c r="H577" s="475"/>
      <c r="I577" s="475"/>
      <c r="J577" s="476"/>
    </row>
    <row r="578" spans="1:10" ht="12.75" customHeight="1" x14ac:dyDescent="0.2">
      <c r="A578" s="480" t="s">
        <v>853</v>
      </c>
      <c r="B578" s="481"/>
      <c r="C578" s="481"/>
      <c r="D578" s="482"/>
      <c r="E578" s="477"/>
      <c r="F578" s="478"/>
      <c r="G578" s="478"/>
      <c r="H578" s="478"/>
      <c r="I578" s="478"/>
      <c r="J578" s="479"/>
    </row>
    <row r="579" spans="1:10" x14ac:dyDescent="0.2">
      <c r="A579" s="483" t="s">
        <v>808</v>
      </c>
      <c r="B579" s="484"/>
      <c r="C579" s="484"/>
      <c r="D579" s="485"/>
      <c r="E579" s="486" t="s">
        <v>517</v>
      </c>
      <c r="F579" s="487"/>
      <c r="G579" s="487"/>
      <c r="H579" s="487"/>
      <c r="I579" s="487"/>
      <c r="J579" s="488"/>
    </row>
    <row r="580" spans="1:10" ht="27" customHeight="1" x14ac:dyDescent="0.2">
      <c r="A580" s="157"/>
      <c r="B580" s="208"/>
      <c r="C580" s="208"/>
      <c r="D580" s="208"/>
      <c r="E580" s="489" t="s">
        <v>535</v>
      </c>
      <c r="F580" s="490"/>
      <c r="G580" s="489" t="s">
        <v>533</v>
      </c>
      <c r="H580" s="490"/>
      <c r="I580" s="491" t="s">
        <v>849</v>
      </c>
      <c r="J580" s="492"/>
    </row>
    <row r="581" spans="1:10" x14ac:dyDescent="0.2">
      <c r="A581" s="457" t="s">
        <v>527</v>
      </c>
      <c r="B581" s="458"/>
      <c r="C581" s="458"/>
      <c r="D581" s="459"/>
      <c r="E581" s="466"/>
      <c r="F581" s="466"/>
      <c r="G581" s="466"/>
      <c r="H581" s="466"/>
      <c r="I581" s="467"/>
      <c r="J581" s="467"/>
    </row>
    <row r="582" spans="1:10" x14ac:dyDescent="0.2">
      <c r="A582" s="462" t="s">
        <v>528</v>
      </c>
      <c r="B582" s="463"/>
      <c r="C582" s="463"/>
      <c r="D582" s="464"/>
      <c r="E582" s="448"/>
      <c r="F582" s="448"/>
      <c r="G582" s="449"/>
      <c r="H582" s="449"/>
      <c r="I582" s="465"/>
      <c r="J582" s="465"/>
    </row>
    <row r="583" spans="1:10" x14ac:dyDescent="0.2">
      <c r="A583" s="457" t="s">
        <v>529</v>
      </c>
      <c r="B583" s="458"/>
      <c r="C583" s="458"/>
      <c r="D583" s="459"/>
      <c r="E583" s="466"/>
      <c r="F583" s="466"/>
      <c r="G583" s="466"/>
      <c r="H583" s="466"/>
      <c r="I583" s="467"/>
      <c r="J583" s="467"/>
    </row>
    <row r="584" spans="1:10" x14ac:dyDescent="0.2">
      <c r="A584" s="462" t="s">
        <v>530</v>
      </c>
      <c r="B584" s="463"/>
      <c r="C584" s="463"/>
      <c r="D584" s="464"/>
      <c r="E584" s="448"/>
      <c r="F584" s="448"/>
      <c r="G584" s="449">
        <v>12614</v>
      </c>
      <c r="H584" s="449"/>
      <c r="I584" s="465"/>
      <c r="J584" s="465"/>
    </row>
    <row r="585" spans="1:10" x14ac:dyDescent="0.2">
      <c r="A585" s="457" t="s">
        <v>531</v>
      </c>
      <c r="B585" s="458"/>
      <c r="C585" s="458"/>
      <c r="D585" s="459"/>
      <c r="E585" s="466"/>
      <c r="F585" s="466"/>
      <c r="G585" s="466"/>
      <c r="H585" s="466"/>
      <c r="I585" s="467"/>
      <c r="J585" s="467"/>
    </row>
    <row r="586" spans="1:10" x14ac:dyDescent="0.2">
      <c r="A586" s="462" t="s">
        <v>532</v>
      </c>
      <c r="B586" s="463"/>
      <c r="C586" s="463"/>
      <c r="D586" s="464"/>
      <c r="E586" s="448"/>
      <c r="F586" s="448"/>
      <c r="G586" s="449"/>
      <c r="H586" s="449"/>
      <c r="I586" s="465"/>
      <c r="J586" s="465"/>
    </row>
    <row r="587" spans="1:10" x14ac:dyDescent="0.2">
      <c r="A587" s="457" t="s">
        <v>537</v>
      </c>
      <c r="B587" s="458"/>
      <c r="C587" s="458"/>
      <c r="D587" s="459"/>
      <c r="E587" s="460"/>
      <c r="F587" s="460"/>
      <c r="G587" s="460"/>
      <c r="H587" s="460"/>
      <c r="I587" s="461"/>
      <c r="J587" s="461"/>
    </row>
    <row r="588" spans="1:10" x14ac:dyDescent="0.2">
      <c r="A588" s="445"/>
      <c r="B588" s="446"/>
      <c r="C588" s="446"/>
      <c r="D588" s="447"/>
      <c r="E588" s="448"/>
      <c r="F588" s="448"/>
      <c r="G588" s="449"/>
      <c r="H588" s="449"/>
      <c r="I588" s="449"/>
      <c r="J588" s="449"/>
    </row>
    <row r="589" spans="1:10" x14ac:dyDescent="0.2">
      <c r="A589" s="445"/>
      <c r="B589" s="446"/>
      <c r="C589" s="446"/>
      <c r="D589" s="447"/>
      <c r="E589" s="448"/>
      <c r="F589" s="448"/>
      <c r="G589" s="449"/>
      <c r="H589" s="449"/>
      <c r="I589" s="449"/>
      <c r="J589" s="449"/>
    </row>
    <row r="590" spans="1:10" x14ac:dyDescent="0.2">
      <c r="A590" s="445"/>
      <c r="B590" s="446"/>
      <c r="C590" s="446"/>
      <c r="D590" s="447"/>
      <c r="E590" s="448"/>
      <c r="F590" s="448"/>
      <c r="G590" s="449"/>
      <c r="H590" s="449"/>
      <c r="I590" s="449"/>
      <c r="J590" s="449"/>
    </row>
    <row r="591" spans="1:10" x14ac:dyDescent="0.2">
      <c r="A591" s="450" t="s">
        <v>534</v>
      </c>
      <c r="B591" s="451"/>
      <c r="C591" s="451"/>
      <c r="D591" s="452"/>
      <c r="E591" s="453">
        <f>SUM(E581:E590)</f>
        <v>0</v>
      </c>
      <c r="F591" s="453"/>
      <c r="G591" s="453">
        <f>SUM(G581:G590)</f>
        <v>12614</v>
      </c>
      <c r="H591" s="453"/>
      <c r="I591" s="453">
        <f>SUM(I581:I590)</f>
        <v>0</v>
      </c>
      <c r="J591" s="453"/>
    </row>
    <row r="592" spans="1:10" ht="12.75" customHeight="1" x14ac:dyDescent="0.2">
      <c r="A592" s="454" t="s">
        <v>861</v>
      </c>
      <c r="B592" s="455"/>
      <c r="C592" s="455"/>
      <c r="D592" s="455"/>
      <c r="E592" s="455"/>
      <c r="F592" s="455"/>
      <c r="G592" s="455"/>
      <c r="H592" s="455"/>
      <c r="I592" s="455"/>
      <c r="J592" s="456"/>
    </row>
    <row r="593" spans="1:10" ht="12.75" customHeight="1" x14ac:dyDescent="0.2">
      <c r="A593" s="431" t="s">
        <v>862</v>
      </c>
      <c r="B593" s="432"/>
      <c r="C593" s="432"/>
      <c r="D593" s="432"/>
      <c r="E593" s="432"/>
      <c r="F593" s="432"/>
      <c r="G593" s="432"/>
      <c r="H593" s="432"/>
      <c r="I593" s="432"/>
      <c r="J593" s="433"/>
    </row>
    <row r="594" spans="1:10" ht="12.75" customHeight="1" x14ac:dyDescent="0.2">
      <c r="A594" s="431" t="s">
        <v>863</v>
      </c>
      <c r="B594" s="432"/>
      <c r="C594" s="432"/>
      <c r="D594" s="432"/>
      <c r="E594" s="432"/>
      <c r="F594" s="432"/>
      <c r="G594" s="432"/>
      <c r="H594" s="432"/>
      <c r="I594" s="432"/>
      <c r="J594" s="433"/>
    </row>
    <row r="595" spans="1:10" ht="12.75" customHeight="1" x14ac:dyDescent="0.2">
      <c r="A595" s="434" t="s">
        <v>864</v>
      </c>
      <c r="B595" s="435"/>
      <c r="C595" s="435"/>
      <c r="D595" s="435"/>
      <c r="E595" s="435"/>
      <c r="F595" s="435"/>
      <c r="G595" s="435"/>
      <c r="H595" s="435"/>
      <c r="I595" s="435"/>
      <c r="J595" s="436"/>
    </row>
    <row r="596" spans="1:10" x14ac:dyDescent="0.2">
      <c r="A596" s="318" t="s">
        <v>954</v>
      </c>
      <c r="B596" s="437"/>
      <c r="C596" s="437"/>
      <c r="D596" s="437"/>
      <c r="E596" s="437"/>
      <c r="F596" s="437"/>
      <c r="G596" s="437"/>
      <c r="H596" s="437"/>
      <c r="I596" s="437"/>
      <c r="J596" s="438"/>
    </row>
    <row r="597" spans="1:10" x14ac:dyDescent="0.2">
      <c r="A597" s="439"/>
      <c r="B597" s="440"/>
      <c r="C597" s="440"/>
      <c r="D597" s="440"/>
      <c r="E597" s="440"/>
      <c r="F597" s="440"/>
      <c r="G597" s="440"/>
      <c r="H597" s="440"/>
      <c r="I597" s="440"/>
      <c r="J597" s="441"/>
    </row>
    <row r="598" spans="1:10" x14ac:dyDescent="0.2">
      <c r="A598" s="439"/>
      <c r="B598" s="440"/>
      <c r="C598" s="440"/>
      <c r="D598" s="440"/>
      <c r="E598" s="440"/>
      <c r="F598" s="440"/>
      <c r="G598" s="440"/>
      <c r="H598" s="440"/>
      <c r="I598" s="440"/>
      <c r="J598" s="441"/>
    </row>
    <row r="599" spans="1:10" x14ac:dyDescent="0.2">
      <c r="A599" s="439"/>
      <c r="B599" s="440"/>
      <c r="C599" s="440"/>
      <c r="D599" s="440"/>
      <c r="E599" s="440"/>
      <c r="F599" s="440"/>
      <c r="G599" s="440"/>
      <c r="H599" s="440"/>
      <c r="I599" s="440"/>
      <c r="J599" s="441"/>
    </row>
    <row r="600" spans="1:10" x14ac:dyDescent="0.2">
      <c r="A600" s="439"/>
      <c r="B600" s="440"/>
      <c r="C600" s="440"/>
      <c r="D600" s="440"/>
      <c r="E600" s="440"/>
      <c r="F600" s="440"/>
      <c r="G600" s="440"/>
      <c r="H600" s="440"/>
      <c r="I600" s="440"/>
      <c r="J600" s="441"/>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ht="10.5" customHeight="1"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42"/>
      <c r="B630" s="443"/>
      <c r="C630" s="443"/>
      <c r="D630" s="443"/>
      <c r="E630" s="443"/>
      <c r="F630" s="443"/>
      <c r="G630" s="443"/>
      <c r="H630" s="443"/>
      <c r="I630" s="443"/>
      <c r="J630" s="444"/>
    </row>
    <row r="632" spans="1:10" ht="15.75" x14ac:dyDescent="0.25">
      <c r="A632" s="376" t="s">
        <v>848</v>
      </c>
      <c r="B632" s="377"/>
      <c r="C632" s="377"/>
      <c r="D632" s="377"/>
      <c r="E632" s="377"/>
      <c r="F632" s="377"/>
      <c r="G632" s="377"/>
      <c r="H632" s="374" t="str">
        <f>'CONTACT INFORMATION'!$A$24</f>
        <v>Santa Barbara</v>
      </c>
      <c r="I632" s="374"/>
      <c r="J632" s="375"/>
    </row>
    <row r="633" spans="1:10" ht="8.1" customHeight="1" x14ac:dyDescent="0.2">
      <c r="A633" s="163"/>
      <c r="B633" s="163"/>
      <c r="C633" s="163"/>
      <c r="D633" s="163"/>
      <c r="E633" s="163"/>
      <c r="F633" s="163"/>
      <c r="G633" s="163"/>
      <c r="H633" s="163"/>
      <c r="I633" s="163"/>
      <c r="J633" s="163"/>
    </row>
    <row r="634" spans="1:10" ht="15" x14ac:dyDescent="0.25">
      <c r="A634" s="468" t="s">
        <v>860</v>
      </c>
      <c r="B634" s="469"/>
      <c r="C634" s="469"/>
      <c r="D634" s="469"/>
      <c r="E634" s="469"/>
      <c r="F634" s="469"/>
      <c r="G634" s="469"/>
      <c r="H634" s="469"/>
      <c r="I634" s="469"/>
      <c r="J634" s="470"/>
    </row>
    <row r="635" spans="1:10" x14ac:dyDescent="0.2">
      <c r="A635" s="471" t="s">
        <v>854</v>
      </c>
      <c r="B635" s="472"/>
      <c r="C635" s="472"/>
      <c r="D635" s="473"/>
      <c r="E635" s="474" t="s">
        <v>943</v>
      </c>
      <c r="F635" s="475"/>
      <c r="G635" s="475"/>
      <c r="H635" s="475"/>
      <c r="I635" s="475"/>
      <c r="J635" s="476"/>
    </row>
    <row r="636" spans="1:10" x14ac:dyDescent="0.2">
      <c r="A636" s="480" t="s">
        <v>853</v>
      </c>
      <c r="B636" s="481"/>
      <c r="C636" s="481"/>
      <c r="D636" s="482"/>
      <c r="E636" s="477"/>
      <c r="F636" s="478"/>
      <c r="G636" s="478"/>
      <c r="H636" s="478"/>
      <c r="I636" s="478"/>
      <c r="J636" s="479"/>
    </row>
    <row r="637" spans="1:10" x14ac:dyDescent="0.2">
      <c r="A637" s="483" t="s">
        <v>808</v>
      </c>
      <c r="B637" s="484"/>
      <c r="C637" s="484"/>
      <c r="D637" s="485"/>
      <c r="E637" s="486" t="s">
        <v>517</v>
      </c>
      <c r="F637" s="487"/>
      <c r="G637" s="487"/>
      <c r="H637" s="487"/>
      <c r="I637" s="487"/>
      <c r="J637" s="488"/>
    </row>
    <row r="638" spans="1:10" ht="27" customHeight="1" x14ac:dyDescent="0.2">
      <c r="A638" s="157"/>
      <c r="B638" s="208"/>
      <c r="C638" s="208"/>
      <c r="D638" s="208"/>
      <c r="E638" s="489" t="s">
        <v>535</v>
      </c>
      <c r="F638" s="490"/>
      <c r="G638" s="489" t="s">
        <v>533</v>
      </c>
      <c r="H638" s="490"/>
      <c r="I638" s="491" t="s">
        <v>849</v>
      </c>
      <c r="J638" s="492"/>
    </row>
    <row r="639" spans="1:10" x14ac:dyDescent="0.2">
      <c r="A639" s="457" t="s">
        <v>527</v>
      </c>
      <c r="B639" s="458"/>
      <c r="C639" s="458"/>
      <c r="D639" s="459"/>
      <c r="E639" s="466"/>
      <c r="F639" s="466"/>
      <c r="G639" s="466"/>
      <c r="H639" s="466"/>
      <c r="I639" s="467"/>
      <c r="J639" s="467"/>
    </row>
    <row r="640" spans="1:10" x14ac:dyDescent="0.2">
      <c r="A640" s="462" t="s">
        <v>528</v>
      </c>
      <c r="B640" s="463"/>
      <c r="C640" s="463"/>
      <c r="D640" s="464"/>
      <c r="E640" s="448"/>
      <c r="F640" s="448"/>
      <c r="G640" s="449"/>
      <c r="H640" s="449"/>
      <c r="I640" s="465"/>
      <c r="J640" s="465"/>
    </row>
    <row r="641" spans="1:10" x14ac:dyDescent="0.2">
      <c r="A641" s="457" t="s">
        <v>529</v>
      </c>
      <c r="B641" s="458"/>
      <c r="C641" s="458"/>
      <c r="D641" s="459"/>
      <c r="E641" s="466"/>
      <c r="F641" s="466"/>
      <c r="G641" s="466"/>
      <c r="H641" s="466"/>
      <c r="I641" s="467"/>
      <c r="J641" s="467"/>
    </row>
    <row r="642" spans="1:10" x14ac:dyDescent="0.2">
      <c r="A642" s="462" t="s">
        <v>530</v>
      </c>
      <c r="B642" s="463"/>
      <c r="C642" s="463"/>
      <c r="D642" s="464"/>
      <c r="E642" s="448"/>
      <c r="F642" s="448"/>
      <c r="G642" s="449">
        <v>131244</v>
      </c>
      <c r="H642" s="449"/>
      <c r="I642" s="465"/>
      <c r="J642" s="465"/>
    </row>
    <row r="643" spans="1:10" x14ac:dyDescent="0.2">
      <c r="A643" s="457" t="s">
        <v>531</v>
      </c>
      <c r="B643" s="458"/>
      <c r="C643" s="458"/>
      <c r="D643" s="459"/>
      <c r="E643" s="466"/>
      <c r="F643" s="466"/>
      <c r="G643" s="466"/>
      <c r="H643" s="466"/>
      <c r="I643" s="467"/>
      <c r="J643" s="467"/>
    </row>
    <row r="644" spans="1:10" x14ac:dyDescent="0.2">
      <c r="A644" s="462" t="s">
        <v>532</v>
      </c>
      <c r="B644" s="463"/>
      <c r="C644" s="463"/>
      <c r="D644" s="464"/>
      <c r="E644" s="448"/>
      <c r="F644" s="448"/>
      <c r="G644" s="449"/>
      <c r="H644" s="449"/>
      <c r="I644" s="465"/>
      <c r="J644" s="465"/>
    </row>
    <row r="645" spans="1:10" x14ac:dyDescent="0.2">
      <c r="A645" s="457" t="s">
        <v>537</v>
      </c>
      <c r="B645" s="458"/>
      <c r="C645" s="458"/>
      <c r="D645" s="459"/>
      <c r="E645" s="460"/>
      <c r="F645" s="460"/>
      <c r="G645" s="460"/>
      <c r="H645" s="460"/>
      <c r="I645" s="461"/>
      <c r="J645" s="461"/>
    </row>
    <row r="646" spans="1:10" x14ac:dyDescent="0.2">
      <c r="A646" s="445"/>
      <c r="B646" s="446"/>
      <c r="C646" s="446"/>
      <c r="D646" s="447"/>
      <c r="E646" s="448"/>
      <c r="F646" s="448"/>
      <c r="G646" s="449"/>
      <c r="H646" s="449"/>
      <c r="I646" s="449"/>
      <c r="J646" s="449"/>
    </row>
    <row r="647" spans="1:10" x14ac:dyDescent="0.2">
      <c r="A647" s="445"/>
      <c r="B647" s="446"/>
      <c r="C647" s="446"/>
      <c r="D647" s="447"/>
      <c r="E647" s="448"/>
      <c r="F647" s="448"/>
      <c r="G647" s="449"/>
      <c r="H647" s="449"/>
      <c r="I647" s="449"/>
      <c r="J647" s="449"/>
    </row>
    <row r="648" spans="1:10" x14ac:dyDescent="0.2">
      <c r="A648" s="445"/>
      <c r="B648" s="446"/>
      <c r="C648" s="446"/>
      <c r="D648" s="447"/>
      <c r="E648" s="448"/>
      <c r="F648" s="448"/>
      <c r="G648" s="449"/>
      <c r="H648" s="449"/>
      <c r="I648" s="449"/>
      <c r="J648" s="449"/>
    </row>
    <row r="649" spans="1:10" x14ac:dyDescent="0.2">
      <c r="A649" s="450" t="s">
        <v>534</v>
      </c>
      <c r="B649" s="451"/>
      <c r="C649" s="451"/>
      <c r="D649" s="452"/>
      <c r="E649" s="453">
        <f>SUM(E639:E648)</f>
        <v>0</v>
      </c>
      <c r="F649" s="453"/>
      <c r="G649" s="453">
        <f>SUM(G639:G648)</f>
        <v>131244</v>
      </c>
      <c r="H649" s="453"/>
      <c r="I649" s="453">
        <f>SUM(I639:I648)</f>
        <v>0</v>
      </c>
      <c r="J649" s="453"/>
    </row>
    <row r="650" spans="1:10" x14ac:dyDescent="0.2">
      <c r="A650" s="454" t="s">
        <v>861</v>
      </c>
      <c r="B650" s="455"/>
      <c r="C650" s="455"/>
      <c r="D650" s="455"/>
      <c r="E650" s="455"/>
      <c r="F650" s="455"/>
      <c r="G650" s="455"/>
      <c r="H650" s="455"/>
      <c r="I650" s="455"/>
      <c r="J650" s="456"/>
    </row>
    <row r="651" spans="1:10" x14ac:dyDescent="0.2">
      <c r="A651" s="431" t="s">
        <v>862</v>
      </c>
      <c r="B651" s="432"/>
      <c r="C651" s="432"/>
      <c r="D651" s="432"/>
      <c r="E651" s="432"/>
      <c r="F651" s="432"/>
      <c r="G651" s="432"/>
      <c r="H651" s="432"/>
      <c r="I651" s="432"/>
      <c r="J651" s="433"/>
    </row>
    <row r="652" spans="1:10" x14ac:dyDescent="0.2">
      <c r="A652" s="431" t="s">
        <v>863</v>
      </c>
      <c r="B652" s="432"/>
      <c r="C652" s="432"/>
      <c r="D652" s="432"/>
      <c r="E652" s="432"/>
      <c r="F652" s="432"/>
      <c r="G652" s="432"/>
      <c r="H652" s="432"/>
      <c r="I652" s="432"/>
      <c r="J652" s="433"/>
    </row>
    <row r="653" spans="1:10" x14ac:dyDescent="0.2">
      <c r="A653" s="434" t="s">
        <v>864</v>
      </c>
      <c r="B653" s="435"/>
      <c r="C653" s="435"/>
      <c r="D653" s="435"/>
      <c r="E653" s="435"/>
      <c r="F653" s="435"/>
      <c r="G653" s="435"/>
      <c r="H653" s="435"/>
      <c r="I653" s="435"/>
      <c r="J653" s="436"/>
    </row>
    <row r="654" spans="1:10" x14ac:dyDescent="0.2">
      <c r="A654" s="318" t="s">
        <v>955</v>
      </c>
      <c r="B654" s="437"/>
      <c r="C654" s="437"/>
      <c r="D654" s="437"/>
      <c r="E654" s="437"/>
      <c r="F654" s="437"/>
      <c r="G654" s="437"/>
      <c r="H654" s="437"/>
      <c r="I654" s="437"/>
      <c r="J654" s="438"/>
    </row>
    <row r="655" spans="1:10" x14ac:dyDescent="0.2">
      <c r="A655" s="439"/>
      <c r="B655" s="440"/>
      <c r="C655" s="440"/>
      <c r="D655" s="440"/>
      <c r="E655" s="440"/>
      <c r="F655" s="440"/>
      <c r="G655" s="440"/>
      <c r="H655" s="440"/>
      <c r="I655" s="440"/>
      <c r="J655" s="441"/>
    </row>
    <row r="656" spans="1:10" x14ac:dyDescent="0.2">
      <c r="A656" s="439"/>
      <c r="B656" s="440"/>
      <c r="C656" s="440"/>
      <c r="D656" s="440"/>
      <c r="E656" s="440"/>
      <c r="F656" s="440"/>
      <c r="G656" s="440"/>
      <c r="H656" s="440"/>
      <c r="I656" s="440"/>
      <c r="J656" s="441"/>
    </row>
    <row r="657" spans="1:10" x14ac:dyDescent="0.2">
      <c r="A657" s="439"/>
      <c r="B657" s="440"/>
      <c r="C657" s="440"/>
      <c r="D657" s="440"/>
      <c r="E657" s="440"/>
      <c r="F657" s="440"/>
      <c r="G657" s="440"/>
      <c r="H657" s="440"/>
      <c r="I657" s="440"/>
      <c r="J657" s="441"/>
    </row>
    <row r="658" spans="1:10" x14ac:dyDescent="0.2">
      <c r="A658" s="439"/>
      <c r="B658" s="440"/>
      <c r="C658" s="440"/>
      <c r="D658" s="440"/>
      <c r="E658" s="440"/>
      <c r="F658" s="440"/>
      <c r="G658" s="440"/>
      <c r="H658" s="440"/>
      <c r="I658" s="440"/>
      <c r="J658" s="441"/>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ht="9.75" customHeight="1"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42"/>
      <c r="B688" s="443"/>
      <c r="C688" s="443"/>
      <c r="D688" s="443"/>
      <c r="E688" s="443"/>
      <c r="F688" s="443"/>
      <c r="G688" s="443"/>
      <c r="H688" s="443"/>
      <c r="I688" s="443"/>
      <c r="J688" s="444"/>
    </row>
    <row r="690" spans="1:10" ht="15.75" x14ac:dyDescent="0.25">
      <c r="A690" s="376" t="s">
        <v>848</v>
      </c>
      <c r="B690" s="377"/>
      <c r="C690" s="377"/>
      <c r="D690" s="377"/>
      <c r="E690" s="377"/>
      <c r="F690" s="377"/>
      <c r="G690" s="377"/>
      <c r="H690" s="374" t="str">
        <f>'CONTACT INFORMATION'!$A$24</f>
        <v>Santa Barbara</v>
      </c>
      <c r="I690" s="374"/>
      <c r="J690" s="375"/>
    </row>
    <row r="691" spans="1:10" ht="8.1" customHeight="1" x14ac:dyDescent="0.2">
      <c r="A691" s="163"/>
      <c r="B691" s="163"/>
      <c r="C691" s="163"/>
      <c r="D691" s="163"/>
      <c r="E691" s="163"/>
      <c r="F691" s="163"/>
      <c r="G691" s="163"/>
      <c r="H691" s="163"/>
      <c r="I691" s="163"/>
      <c r="J691" s="163"/>
    </row>
    <row r="692" spans="1:10" ht="15" x14ac:dyDescent="0.25">
      <c r="A692" s="468" t="s">
        <v>865</v>
      </c>
      <c r="B692" s="469"/>
      <c r="C692" s="469"/>
      <c r="D692" s="469"/>
      <c r="E692" s="469"/>
      <c r="F692" s="469"/>
      <c r="G692" s="469"/>
      <c r="H692" s="469"/>
      <c r="I692" s="469"/>
      <c r="J692" s="470"/>
    </row>
    <row r="693" spans="1:10" x14ac:dyDescent="0.2">
      <c r="A693" s="471" t="s">
        <v>854</v>
      </c>
      <c r="B693" s="472"/>
      <c r="C693" s="472"/>
      <c r="D693" s="473"/>
      <c r="E693" s="474" t="s">
        <v>944</v>
      </c>
      <c r="F693" s="475"/>
      <c r="G693" s="475"/>
      <c r="H693" s="475"/>
      <c r="I693" s="475"/>
      <c r="J693" s="476"/>
    </row>
    <row r="694" spans="1:10" x14ac:dyDescent="0.2">
      <c r="A694" s="480" t="s">
        <v>853</v>
      </c>
      <c r="B694" s="481"/>
      <c r="C694" s="481"/>
      <c r="D694" s="482"/>
      <c r="E694" s="477"/>
      <c r="F694" s="478"/>
      <c r="G694" s="478"/>
      <c r="H694" s="478"/>
      <c r="I694" s="478"/>
      <c r="J694" s="479"/>
    </row>
    <row r="695" spans="1:10" x14ac:dyDescent="0.2">
      <c r="A695" s="483" t="s">
        <v>808</v>
      </c>
      <c r="B695" s="484"/>
      <c r="C695" s="484"/>
      <c r="D695" s="485"/>
      <c r="E695" s="486"/>
      <c r="F695" s="487"/>
      <c r="G695" s="487"/>
      <c r="H695" s="487"/>
      <c r="I695" s="487"/>
      <c r="J695" s="488"/>
    </row>
    <row r="696" spans="1:10" ht="27" customHeight="1" x14ac:dyDescent="0.2">
      <c r="A696" s="157"/>
      <c r="B696" s="208"/>
      <c r="C696" s="208"/>
      <c r="D696" s="208"/>
      <c r="E696" s="489" t="s">
        <v>535</v>
      </c>
      <c r="F696" s="490"/>
      <c r="G696" s="489" t="s">
        <v>533</v>
      </c>
      <c r="H696" s="490"/>
      <c r="I696" s="491" t="s">
        <v>849</v>
      </c>
      <c r="J696" s="492"/>
    </row>
    <row r="697" spans="1:10" x14ac:dyDescent="0.2">
      <c r="A697" s="457" t="s">
        <v>527</v>
      </c>
      <c r="B697" s="458"/>
      <c r="C697" s="458"/>
      <c r="D697" s="459"/>
      <c r="E697" s="466"/>
      <c r="F697" s="466"/>
      <c r="G697" s="466"/>
      <c r="H697" s="466"/>
      <c r="I697" s="467"/>
      <c r="J697" s="467"/>
    </row>
    <row r="698" spans="1:10" x14ac:dyDescent="0.2">
      <c r="A698" s="462" t="s">
        <v>528</v>
      </c>
      <c r="B698" s="463"/>
      <c r="C698" s="463"/>
      <c r="D698" s="464"/>
      <c r="E698" s="448"/>
      <c r="F698" s="448"/>
      <c r="G698" s="449"/>
      <c r="H698" s="449"/>
      <c r="I698" s="465"/>
      <c r="J698" s="465"/>
    </row>
    <row r="699" spans="1:10" x14ac:dyDescent="0.2">
      <c r="A699" s="457" t="s">
        <v>529</v>
      </c>
      <c r="B699" s="458"/>
      <c r="C699" s="458"/>
      <c r="D699" s="459"/>
      <c r="E699" s="466"/>
      <c r="F699" s="466"/>
      <c r="G699" s="466"/>
      <c r="H699" s="466"/>
      <c r="I699" s="467"/>
      <c r="J699" s="467"/>
    </row>
    <row r="700" spans="1:10" x14ac:dyDescent="0.2">
      <c r="A700" s="462" t="s">
        <v>530</v>
      </c>
      <c r="B700" s="463"/>
      <c r="C700" s="463"/>
      <c r="D700" s="464"/>
      <c r="E700" s="448">
        <v>73022</v>
      </c>
      <c r="F700" s="448"/>
      <c r="G700" s="449"/>
      <c r="H700" s="449"/>
      <c r="I700" s="465"/>
      <c r="J700" s="465"/>
    </row>
    <row r="701" spans="1:10" x14ac:dyDescent="0.2">
      <c r="A701" s="457" t="s">
        <v>531</v>
      </c>
      <c r="B701" s="458"/>
      <c r="C701" s="458"/>
      <c r="D701" s="459"/>
      <c r="E701" s="466"/>
      <c r="F701" s="466"/>
      <c r="G701" s="466"/>
      <c r="H701" s="466"/>
      <c r="I701" s="467"/>
      <c r="J701" s="467"/>
    </row>
    <row r="702" spans="1:10" x14ac:dyDescent="0.2">
      <c r="A702" s="462" t="s">
        <v>532</v>
      </c>
      <c r="B702" s="463"/>
      <c r="C702" s="463"/>
      <c r="D702" s="464"/>
      <c r="E702" s="448"/>
      <c r="F702" s="448"/>
      <c r="G702" s="449"/>
      <c r="H702" s="449"/>
      <c r="I702" s="465"/>
      <c r="J702" s="465"/>
    </row>
    <row r="703" spans="1:10" x14ac:dyDescent="0.2">
      <c r="A703" s="457" t="s">
        <v>537</v>
      </c>
      <c r="B703" s="458"/>
      <c r="C703" s="458"/>
      <c r="D703" s="459"/>
      <c r="E703" s="460"/>
      <c r="F703" s="460"/>
      <c r="G703" s="460"/>
      <c r="H703" s="460"/>
      <c r="I703" s="461"/>
      <c r="J703" s="461"/>
    </row>
    <row r="704" spans="1:10" x14ac:dyDescent="0.2">
      <c r="A704" s="445"/>
      <c r="B704" s="446"/>
      <c r="C704" s="446"/>
      <c r="D704" s="447"/>
      <c r="E704" s="448"/>
      <c r="F704" s="448"/>
      <c r="G704" s="449"/>
      <c r="H704" s="449"/>
      <c r="I704" s="449"/>
      <c r="J704" s="449"/>
    </row>
    <row r="705" spans="1:10" x14ac:dyDescent="0.2">
      <c r="A705" s="445"/>
      <c r="B705" s="446"/>
      <c r="C705" s="446"/>
      <c r="D705" s="447"/>
      <c r="E705" s="448"/>
      <c r="F705" s="448"/>
      <c r="G705" s="449"/>
      <c r="H705" s="449"/>
      <c r="I705" s="449"/>
      <c r="J705" s="449"/>
    </row>
    <row r="706" spans="1:10" x14ac:dyDescent="0.2">
      <c r="A706" s="445"/>
      <c r="B706" s="446"/>
      <c r="C706" s="446"/>
      <c r="D706" s="447"/>
      <c r="E706" s="448"/>
      <c r="F706" s="448"/>
      <c r="G706" s="449"/>
      <c r="H706" s="449"/>
      <c r="I706" s="449"/>
      <c r="J706" s="449"/>
    </row>
    <row r="707" spans="1:10" x14ac:dyDescent="0.2">
      <c r="A707" s="450" t="s">
        <v>534</v>
      </c>
      <c r="B707" s="451"/>
      <c r="C707" s="451"/>
      <c r="D707" s="452"/>
      <c r="E707" s="453">
        <f>SUM(E697:E706)</f>
        <v>73022</v>
      </c>
      <c r="F707" s="453"/>
      <c r="G707" s="453">
        <f>SUM(G697:G706)</f>
        <v>0</v>
      </c>
      <c r="H707" s="453"/>
      <c r="I707" s="453">
        <f>SUM(I697:I706)</f>
        <v>0</v>
      </c>
      <c r="J707" s="453"/>
    </row>
    <row r="708" spans="1:10" x14ac:dyDescent="0.2">
      <c r="A708" s="454" t="s">
        <v>861</v>
      </c>
      <c r="B708" s="455"/>
      <c r="C708" s="455"/>
      <c r="D708" s="455"/>
      <c r="E708" s="455"/>
      <c r="F708" s="455"/>
      <c r="G708" s="455"/>
      <c r="H708" s="455"/>
      <c r="I708" s="455"/>
      <c r="J708" s="456"/>
    </row>
    <row r="709" spans="1:10" x14ac:dyDescent="0.2">
      <c r="A709" s="431" t="s">
        <v>862</v>
      </c>
      <c r="B709" s="432"/>
      <c r="C709" s="432"/>
      <c r="D709" s="432"/>
      <c r="E709" s="432"/>
      <c r="F709" s="432"/>
      <c r="G709" s="432"/>
      <c r="H709" s="432"/>
      <c r="I709" s="432"/>
      <c r="J709" s="433"/>
    </row>
    <row r="710" spans="1:10" x14ac:dyDescent="0.2">
      <c r="A710" s="431" t="s">
        <v>863</v>
      </c>
      <c r="B710" s="432"/>
      <c r="C710" s="432"/>
      <c r="D710" s="432"/>
      <c r="E710" s="432"/>
      <c r="F710" s="432"/>
      <c r="G710" s="432"/>
      <c r="H710" s="432"/>
      <c r="I710" s="432"/>
      <c r="J710" s="433"/>
    </row>
    <row r="711" spans="1:10" x14ac:dyDescent="0.2">
      <c r="A711" s="434" t="s">
        <v>864</v>
      </c>
      <c r="B711" s="435"/>
      <c r="C711" s="435"/>
      <c r="D711" s="435"/>
      <c r="E711" s="435"/>
      <c r="F711" s="435"/>
      <c r="G711" s="435"/>
      <c r="H711" s="435"/>
      <c r="I711" s="435"/>
      <c r="J711" s="436"/>
    </row>
    <row r="712" spans="1:10" x14ac:dyDescent="0.2">
      <c r="A712" s="318" t="s">
        <v>956</v>
      </c>
      <c r="B712" s="437"/>
      <c r="C712" s="437"/>
      <c r="D712" s="437"/>
      <c r="E712" s="437"/>
      <c r="F712" s="437"/>
      <c r="G712" s="437"/>
      <c r="H712" s="437"/>
      <c r="I712" s="437"/>
      <c r="J712" s="438"/>
    </row>
    <row r="713" spans="1:10" x14ac:dyDescent="0.2">
      <c r="A713" s="439"/>
      <c r="B713" s="440"/>
      <c r="C713" s="440"/>
      <c r="D713" s="440"/>
      <c r="E713" s="440"/>
      <c r="F713" s="440"/>
      <c r="G713" s="440"/>
      <c r="H713" s="440"/>
      <c r="I713" s="440"/>
      <c r="J713" s="441"/>
    </row>
    <row r="714" spans="1:10" x14ac:dyDescent="0.2">
      <c r="A714" s="439"/>
      <c r="B714" s="440"/>
      <c r="C714" s="440"/>
      <c r="D714" s="440"/>
      <c r="E714" s="440"/>
      <c r="F714" s="440"/>
      <c r="G714" s="440"/>
      <c r="H714" s="440"/>
      <c r="I714" s="440"/>
      <c r="J714" s="441"/>
    </row>
    <row r="715" spans="1:10" x14ac:dyDescent="0.2">
      <c r="A715" s="439"/>
      <c r="B715" s="440"/>
      <c r="C715" s="440"/>
      <c r="D715" s="440"/>
      <c r="E715" s="440"/>
      <c r="F715" s="440"/>
      <c r="G715" s="440"/>
      <c r="H715" s="440"/>
      <c r="I715" s="440"/>
      <c r="J715" s="441"/>
    </row>
    <row r="716" spans="1:10" x14ac:dyDescent="0.2">
      <c r="A716" s="439"/>
      <c r="B716" s="440"/>
      <c r="C716" s="440"/>
      <c r="D716" s="440"/>
      <c r="E716" s="440"/>
      <c r="F716" s="440"/>
      <c r="G716" s="440"/>
      <c r="H716" s="440"/>
      <c r="I716" s="440"/>
      <c r="J716" s="441"/>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ht="7.5" customHeight="1"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42"/>
      <c r="B746" s="443"/>
      <c r="C746" s="443"/>
      <c r="D746" s="443"/>
      <c r="E746" s="443"/>
      <c r="F746" s="443"/>
      <c r="G746" s="443"/>
      <c r="H746" s="443"/>
      <c r="I746" s="443"/>
      <c r="J746" s="444"/>
    </row>
    <row r="748" spans="1:10" ht="15.75" x14ac:dyDescent="0.25">
      <c r="A748" s="376" t="s">
        <v>848</v>
      </c>
      <c r="B748" s="377"/>
      <c r="C748" s="377"/>
      <c r="D748" s="377"/>
      <c r="E748" s="377"/>
      <c r="F748" s="377"/>
      <c r="G748" s="377"/>
      <c r="H748" s="374" t="str">
        <f>'CONTACT INFORMATION'!$A$24</f>
        <v>Santa Barbara</v>
      </c>
      <c r="I748" s="374"/>
      <c r="J748" s="375"/>
    </row>
    <row r="749" spans="1:10" ht="8.1" customHeight="1" x14ac:dyDescent="0.2">
      <c r="A749" s="163"/>
      <c r="B749" s="163"/>
      <c r="C749" s="163"/>
      <c r="D749" s="163"/>
      <c r="E749" s="163"/>
      <c r="F749" s="163"/>
      <c r="G749" s="163"/>
      <c r="H749" s="163"/>
      <c r="I749" s="163"/>
      <c r="J749" s="163"/>
    </row>
    <row r="750" spans="1:10" ht="15" x14ac:dyDescent="0.25">
      <c r="A750" s="468" t="s">
        <v>866</v>
      </c>
      <c r="B750" s="469"/>
      <c r="C750" s="469"/>
      <c r="D750" s="469"/>
      <c r="E750" s="469"/>
      <c r="F750" s="469"/>
      <c r="G750" s="469"/>
      <c r="H750" s="469"/>
      <c r="I750" s="469"/>
      <c r="J750" s="470"/>
    </row>
    <row r="751" spans="1:10" x14ac:dyDescent="0.2">
      <c r="A751" s="471" t="s">
        <v>854</v>
      </c>
      <c r="B751" s="472"/>
      <c r="C751" s="472"/>
      <c r="D751" s="473"/>
      <c r="E751" s="474" t="s">
        <v>948</v>
      </c>
      <c r="F751" s="475"/>
      <c r="G751" s="475"/>
      <c r="H751" s="475"/>
      <c r="I751" s="475"/>
      <c r="J751" s="476"/>
    </row>
    <row r="752" spans="1:10" x14ac:dyDescent="0.2">
      <c r="A752" s="480" t="s">
        <v>853</v>
      </c>
      <c r="B752" s="481"/>
      <c r="C752" s="481"/>
      <c r="D752" s="482"/>
      <c r="E752" s="477"/>
      <c r="F752" s="478"/>
      <c r="G752" s="478"/>
      <c r="H752" s="478"/>
      <c r="I752" s="478"/>
      <c r="J752" s="479"/>
    </row>
    <row r="753" spans="1:10" x14ac:dyDescent="0.2">
      <c r="A753" s="483" t="s">
        <v>808</v>
      </c>
      <c r="B753" s="484"/>
      <c r="C753" s="484"/>
      <c r="D753" s="485"/>
      <c r="E753" s="486"/>
      <c r="F753" s="487"/>
      <c r="G753" s="487"/>
      <c r="H753" s="487"/>
      <c r="I753" s="487"/>
      <c r="J753" s="488"/>
    </row>
    <row r="754" spans="1:10" ht="27" customHeight="1" x14ac:dyDescent="0.2">
      <c r="A754" s="157"/>
      <c r="B754" s="208"/>
      <c r="C754" s="208"/>
      <c r="D754" s="208"/>
      <c r="E754" s="489" t="s">
        <v>535</v>
      </c>
      <c r="F754" s="490"/>
      <c r="G754" s="489" t="s">
        <v>533</v>
      </c>
      <c r="H754" s="490"/>
      <c r="I754" s="491" t="s">
        <v>849</v>
      </c>
      <c r="J754" s="492"/>
    </row>
    <row r="755" spans="1:10" x14ac:dyDescent="0.2">
      <c r="A755" s="457" t="s">
        <v>527</v>
      </c>
      <c r="B755" s="458"/>
      <c r="C755" s="458"/>
      <c r="D755" s="459"/>
      <c r="E755" s="466"/>
      <c r="F755" s="466"/>
      <c r="G755" s="466"/>
      <c r="H755" s="466"/>
      <c r="I755" s="467"/>
      <c r="J755" s="467"/>
    </row>
    <row r="756" spans="1:10" x14ac:dyDescent="0.2">
      <c r="A756" s="462" t="s">
        <v>528</v>
      </c>
      <c r="B756" s="463"/>
      <c r="C756" s="463"/>
      <c r="D756" s="464"/>
      <c r="E756" s="448"/>
      <c r="F756" s="448"/>
      <c r="G756" s="449"/>
      <c r="H756" s="449"/>
      <c r="I756" s="465"/>
      <c r="J756" s="465"/>
    </row>
    <row r="757" spans="1:10" x14ac:dyDescent="0.2">
      <c r="A757" s="457" t="s">
        <v>529</v>
      </c>
      <c r="B757" s="458"/>
      <c r="C757" s="458"/>
      <c r="D757" s="459"/>
      <c r="E757" s="466"/>
      <c r="F757" s="466"/>
      <c r="G757" s="466">
        <v>27525</v>
      </c>
      <c r="H757" s="466"/>
      <c r="I757" s="467"/>
      <c r="J757" s="467"/>
    </row>
    <row r="758" spans="1:10" x14ac:dyDescent="0.2">
      <c r="A758" s="462" t="s">
        <v>530</v>
      </c>
      <c r="B758" s="463"/>
      <c r="C758" s="463"/>
      <c r="D758" s="464"/>
      <c r="E758" s="448"/>
      <c r="F758" s="448"/>
      <c r="G758" s="449"/>
      <c r="H758" s="449"/>
      <c r="I758" s="465"/>
      <c r="J758" s="465"/>
    </row>
    <row r="759" spans="1:10" x14ac:dyDescent="0.2">
      <c r="A759" s="457" t="s">
        <v>531</v>
      </c>
      <c r="B759" s="458"/>
      <c r="C759" s="458"/>
      <c r="D759" s="459"/>
      <c r="E759" s="466"/>
      <c r="F759" s="466"/>
      <c r="G759" s="466"/>
      <c r="H759" s="466"/>
      <c r="I759" s="467"/>
      <c r="J759" s="467"/>
    </row>
    <row r="760" spans="1:10" x14ac:dyDescent="0.2">
      <c r="A760" s="462" t="s">
        <v>532</v>
      </c>
      <c r="B760" s="463"/>
      <c r="C760" s="463"/>
      <c r="D760" s="464"/>
      <c r="E760" s="448"/>
      <c r="F760" s="448"/>
      <c r="G760" s="449"/>
      <c r="H760" s="449"/>
      <c r="I760" s="465"/>
      <c r="J760" s="465"/>
    </row>
    <row r="761" spans="1:10" x14ac:dyDescent="0.2">
      <c r="A761" s="457" t="s">
        <v>537</v>
      </c>
      <c r="B761" s="458"/>
      <c r="C761" s="458"/>
      <c r="D761" s="459"/>
      <c r="E761" s="460"/>
      <c r="F761" s="460"/>
      <c r="G761" s="460"/>
      <c r="H761" s="460"/>
      <c r="I761" s="461"/>
      <c r="J761" s="461"/>
    </row>
    <row r="762" spans="1:10" x14ac:dyDescent="0.2">
      <c r="A762" s="445"/>
      <c r="B762" s="446"/>
      <c r="C762" s="446"/>
      <c r="D762" s="447"/>
      <c r="E762" s="448"/>
      <c r="F762" s="448"/>
      <c r="G762" s="449"/>
      <c r="H762" s="449"/>
      <c r="I762" s="449"/>
      <c r="J762" s="449"/>
    </row>
    <row r="763" spans="1:10" x14ac:dyDescent="0.2">
      <c r="A763" s="445"/>
      <c r="B763" s="446"/>
      <c r="C763" s="446"/>
      <c r="D763" s="447"/>
      <c r="E763" s="448"/>
      <c r="F763" s="448"/>
      <c r="G763" s="449"/>
      <c r="H763" s="449"/>
      <c r="I763" s="449"/>
      <c r="J763" s="449"/>
    </row>
    <row r="764" spans="1:10" x14ac:dyDescent="0.2">
      <c r="A764" s="445"/>
      <c r="B764" s="446"/>
      <c r="C764" s="446"/>
      <c r="D764" s="447"/>
      <c r="E764" s="448"/>
      <c r="F764" s="448"/>
      <c r="G764" s="449"/>
      <c r="H764" s="449"/>
      <c r="I764" s="449"/>
      <c r="J764" s="449"/>
    </row>
    <row r="765" spans="1:10" x14ac:dyDescent="0.2">
      <c r="A765" s="450" t="s">
        <v>534</v>
      </c>
      <c r="B765" s="451"/>
      <c r="C765" s="451"/>
      <c r="D765" s="452"/>
      <c r="E765" s="453">
        <f>SUM(E755:E764)</f>
        <v>0</v>
      </c>
      <c r="F765" s="453"/>
      <c r="G765" s="453">
        <f>SUM(G755:G764)</f>
        <v>27525</v>
      </c>
      <c r="H765" s="453"/>
      <c r="I765" s="453">
        <f>SUM(I755:I764)</f>
        <v>0</v>
      </c>
      <c r="J765" s="453"/>
    </row>
    <row r="766" spans="1:10" x14ac:dyDescent="0.2">
      <c r="A766" s="454" t="s">
        <v>861</v>
      </c>
      <c r="B766" s="455"/>
      <c r="C766" s="455"/>
      <c r="D766" s="455"/>
      <c r="E766" s="455"/>
      <c r="F766" s="455"/>
      <c r="G766" s="455"/>
      <c r="H766" s="455"/>
      <c r="I766" s="455"/>
      <c r="J766" s="456"/>
    </row>
    <row r="767" spans="1:10" x14ac:dyDescent="0.2">
      <c r="A767" s="431" t="s">
        <v>862</v>
      </c>
      <c r="B767" s="432"/>
      <c r="C767" s="432"/>
      <c r="D767" s="432"/>
      <c r="E767" s="432"/>
      <c r="F767" s="432"/>
      <c r="G767" s="432"/>
      <c r="H767" s="432"/>
      <c r="I767" s="432"/>
      <c r="J767" s="433"/>
    </row>
    <row r="768" spans="1:10" x14ac:dyDescent="0.2">
      <c r="A768" s="431" t="s">
        <v>863</v>
      </c>
      <c r="B768" s="432"/>
      <c r="C768" s="432"/>
      <c r="D768" s="432"/>
      <c r="E768" s="432"/>
      <c r="F768" s="432"/>
      <c r="G768" s="432"/>
      <c r="H768" s="432"/>
      <c r="I768" s="432"/>
      <c r="J768" s="433"/>
    </row>
    <row r="769" spans="1:10" x14ac:dyDescent="0.2">
      <c r="A769" s="434" t="s">
        <v>864</v>
      </c>
      <c r="B769" s="435"/>
      <c r="C769" s="435"/>
      <c r="D769" s="435"/>
      <c r="E769" s="435"/>
      <c r="F769" s="435"/>
      <c r="G769" s="435"/>
      <c r="H769" s="435"/>
      <c r="I769" s="435"/>
      <c r="J769" s="436"/>
    </row>
    <row r="770" spans="1:10" x14ac:dyDescent="0.2">
      <c r="A770" s="318" t="s">
        <v>958</v>
      </c>
      <c r="B770" s="437"/>
      <c r="C770" s="437"/>
      <c r="D770" s="437"/>
      <c r="E770" s="437"/>
      <c r="F770" s="437"/>
      <c r="G770" s="437"/>
      <c r="H770" s="437"/>
      <c r="I770" s="437"/>
      <c r="J770" s="438"/>
    </row>
    <row r="771" spans="1:10" x14ac:dyDescent="0.2">
      <c r="A771" s="439"/>
      <c r="B771" s="440"/>
      <c r="C771" s="440"/>
      <c r="D771" s="440"/>
      <c r="E771" s="440"/>
      <c r="F771" s="440"/>
      <c r="G771" s="440"/>
      <c r="H771" s="440"/>
      <c r="I771" s="440"/>
      <c r="J771" s="441"/>
    </row>
    <row r="772" spans="1:10" x14ac:dyDescent="0.2">
      <c r="A772" s="439"/>
      <c r="B772" s="440"/>
      <c r="C772" s="440"/>
      <c r="D772" s="440"/>
      <c r="E772" s="440"/>
      <c r="F772" s="440"/>
      <c r="G772" s="440"/>
      <c r="H772" s="440"/>
      <c r="I772" s="440"/>
      <c r="J772" s="441"/>
    </row>
    <row r="773" spans="1:10" x14ac:dyDescent="0.2">
      <c r="A773" s="439"/>
      <c r="B773" s="440"/>
      <c r="C773" s="440"/>
      <c r="D773" s="440"/>
      <c r="E773" s="440"/>
      <c r="F773" s="440"/>
      <c r="G773" s="440"/>
      <c r="H773" s="440"/>
      <c r="I773" s="440"/>
      <c r="J773" s="441"/>
    </row>
    <row r="774" spans="1:10" x14ac:dyDescent="0.2">
      <c r="A774" s="439"/>
      <c r="B774" s="440"/>
      <c r="C774" s="440"/>
      <c r="D774" s="440"/>
      <c r="E774" s="440"/>
      <c r="F774" s="440"/>
      <c r="G774" s="440"/>
      <c r="H774" s="440"/>
      <c r="I774" s="440"/>
      <c r="J774" s="441"/>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ht="9.75" customHeight="1"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42"/>
      <c r="B804" s="443"/>
      <c r="C804" s="443"/>
      <c r="D804" s="443"/>
      <c r="E804" s="443"/>
      <c r="F804" s="443"/>
      <c r="G804" s="443"/>
      <c r="H804" s="443"/>
      <c r="I804" s="443"/>
      <c r="J804" s="444"/>
    </row>
    <row r="806" spans="1:10" ht="15.75" x14ac:dyDescent="0.25">
      <c r="A806" s="376" t="s">
        <v>848</v>
      </c>
      <c r="B806" s="377"/>
      <c r="C806" s="377"/>
      <c r="D806" s="377"/>
      <c r="E806" s="377"/>
      <c r="F806" s="377"/>
      <c r="G806" s="377"/>
      <c r="H806" s="374" t="str">
        <f>'CONTACT INFORMATION'!$A$24</f>
        <v>Santa Barbara</v>
      </c>
      <c r="I806" s="374"/>
      <c r="J806" s="375"/>
    </row>
    <row r="807" spans="1:10" ht="8.1" customHeight="1" x14ac:dyDescent="0.2">
      <c r="A807" s="163"/>
      <c r="B807" s="163"/>
      <c r="C807" s="163"/>
      <c r="D807" s="163"/>
      <c r="E807" s="163"/>
      <c r="F807" s="163"/>
      <c r="G807" s="163"/>
      <c r="H807" s="163"/>
      <c r="I807" s="163"/>
      <c r="J807" s="163"/>
    </row>
    <row r="808" spans="1:10" ht="15" x14ac:dyDescent="0.25">
      <c r="A808" s="468" t="s">
        <v>867</v>
      </c>
      <c r="B808" s="469"/>
      <c r="C808" s="469"/>
      <c r="D808" s="469"/>
      <c r="E808" s="469"/>
      <c r="F808" s="469"/>
      <c r="G808" s="469"/>
      <c r="H808" s="469"/>
      <c r="I808" s="469"/>
      <c r="J808" s="470"/>
    </row>
    <row r="809" spans="1:10" x14ac:dyDescent="0.2">
      <c r="A809" s="471" t="s">
        <v>854</v>
      </c>
      <c r="B809" s="472"/>
      <c r="C809" s="472"/>
      <c r="D809" s="473"/>
      <c r="E809" s="474"/>
      <c r="F809" s="475"/>
      <c r="G809" s="475"/>
      <c r="H809" s="475"/>
      <c r="I809" s="475"/>
      <c r="J809" s="476"/>
    </row>
    <row r="810" spans="1:10" x14ac:dyDescent="0.2">
      <c r="A810" s="480" t="s">
        <v>853</v>
      </c>
      <c r="B810" s="481"/>
      <c r="C810" s="481"/>
      <c r="D810" s="482"/>
      <c r="E810" s="477"/>
      <c r="F810" s="478"/>
      <c r="G810" s="478"/>
      <c r="H810" s="478"/>
      <c r="I810" s="478"/>
      <c r="J810" s="479"/>
    </row>
    <row r="811" spans="1:10" x14ac:dyDescent="0.2">
      <c r="A811" s="483" t="s">
        <v>808</v>
      </c>
      <c r="B811" s="484"/>
      <c r="C811" s="484"/>
      <c r="D811" s="485"/>
      <c r="E811" s="486"/>
      <c r="F811" s="487"/>
      <c r="G811" s="487"/>
      <c r="H811" s="487"/>
      <c r="I811" s="487"/>
      <c r="J811" s="488"/>
    </row>
    <row r="812" spans="1:10" ht="27" customHeight="1" x14ac:dyDescent="0.2">
      <c r="A812" s="157"/>
      <c r="B812" s="208"/>
      <c r="C812" s="208"/>
      <c r="D812" s="208"/>
      <c r="E812" s="489" t="s">
        <v>535</v>
      </c>
      <c r="F812" s="490"/>
      <c r="G812" s="489" t="s">
        <v>533</v>
      </c>
      <c r="H812" s="490"/>
      <c r="I812" s="491" t="s">
        <v>849</v>
      </c>
      <c r="J812" s="492"/>
    </row>
    <row r="813" spans="1:10" x14ac:dyDescent="0.2">
      <c r="A813" s="457" t="s">
        <v>527</v>
      </c>
      <c r="B813" s="458"/>
      <c r="C813" s="458"/>
      <c r="D813" s="459"/>
      <c r="E813" s="466"/>
      <c r="F813" s="466"/>
      <c r="G813" s="466"/>
      <c r="H813" s="466"/>
      <c r="I813" s="467"/>
      <c r="J813" s="467"/>
    </row>
    <row r="814" spans="1:10" x14ac:dyDescent="0.2">
      <c r="A814" s="462" t="s">
        <v>528</v>
      </c>
      <c r="B814" s="463"/>
      <c r="C814" s="463"/>
      <c r="D814" s="464"/>
      <c r="E814" s="448"/>
      <c r="F814" s="448"/>
      <c r="G814" s="449"/>
      <c r="H814" s="449"/>
      <c r="I814" s="465"/>
      <c r="J814" s="465"/>
    </row>
    <row r="815" spans="1:10" x14ac:dyDescent="0.2">
      <c r="A815" s="457" t="s">
        <v>529</v>
      </c>
      <c r="B815" s="458"/>
      <c r="C815" s="458"/>
      <c r="D815" s="459"/>
      <c r="E815" s="466"/>
      <c r="F815" s="466"/>
      <c r="G815" s="466"/>
      <c r="H815" s="466"/>
      <c r="I815" s="467"/>
      <c r="J815" s="467"/>
    </row>
    <row r="816" spans="1:10" x14ac:dyDescent="0.2">
      <c r="A816" s="462" t="s">
        <v>530</v>
      </c>
      <c r="B816" s="463"/>
      <c r="C816" s="463"/>
      <c r="D816" s="464"/>
      <c r="E816" s="448"/>
      <c r="F816" s="448"/>
      <c r="G816" s="449"/>
      <c r="H816" s="449"/>
      <c r="I816" s="465"/>
      <c r="J816" s="465"/>
    </row>
    <row r="817" spans="1:10" x14ac:dyDescent="0.2">
      <c r="A817" s="457" t="s">
        <v>531</v>
      </c>
      <c r="B817" s="458"/>
      <c r="C817" s="458"/>
      <c r="D817" s="459"/>
      <c r="E817" s="466"/>
      <c r="F817" s="466"/>
      <c r="G817" s="466"/>
      <c r="H817" s="466"/>
      <c r="I817" s="467"/>
      <c r="J817" s="467"/>
    </row>
    <row r="818" spans="1:10" x14ac:dyDescent="0.2">
      <c r="A818" s="462" t="s">
        <v>532</v>
      </c>
      <c r="B818" s="463"/>
      <c r="C818" s="463"/>
      <c r="D818" s="464"/>
      <c r="E818" s="448"/>
      <c r="F818" s="448"/>
      <c r="G818" s="449"/>
      <c r="H818" s="449"/>
      <c r="I818" s="465"/>
      <c r="J818" s="465"/>
    </row>
    <row r="819" spans="1:10" x14ac:dyDescent="0.2">
      <c r="A819" s="457" t="s">
        <v>537</v>
      </c>
      <c r="B819" s="458"/>
      <c r="C819" s="458"/>
      <c r="D819" s="459"/>
      <c r="E819" s="460"/>
      <c r="F819" s="460"/>
      <c r="G819" s="460"/>
      <c r="H819" s="460"/>
      <c r="I819" s="461"/>
      <c r="J819" s="461"/>
    </row>
    <row r="820" spans="1:10" x14ac:dyDescent="0.2">
      <c r="A820" s="445"/>
      <c r="B820" s="446"/>
      <c r="C820" s="446"/>
      <c r="D820" s="447"/>
      <c r="E820" s="448"/>
      <c r="F820" s="448"/>
      <c r="G820" s="449"/>
      <c r="H820" s="449"/>
      <c r="I820" s="449"/>
      <c r="J820" s="449"/>
    </row>
    <row r="821" spans="1:10" x14ac:dyDescent="0.2">
      <c r="A821" s="445"/>
      <c r="B821" s="446"/>
      <c r="C821" s="446"/>
      <c r="D821" s="447"/>
      <c r="E821" s="448"/>
      <c r="F821" s="448"/>
      <c r="G821" s="449"/>
      <c r="H821" s="449"/>
      <c r="I821" s="449"/>
      <c r="J821" s="449"/>
    </row>
    <row r="822" spans="1:10" x14ac:dyDescent="0.2">
      <c r="A822" s="445"/>
      <c r="B822" s="446"/>
      <c r="C822" s="446"/>
      <c r="D822" s="447"/>
      <c r="E822" s="448"/>
      <c r="F822" s="448"/>
      <c r="G822" s="449"/>
      <c r="H822" s="449"/>
      <c r="I822" s="449"/>
      <c r="J822" s="449"/>
    </row>
    <row r="823" spans="1:10" x14ac:dyDescent="0.2">
      <c r="A823" s="450" t="s">
        <v>534</v>
      </c>
      <c r="B823" s="451"/>
      <c r="C823" s="451"/>
      <c r="D823" s="452"/>
      <c r="E823" s="453">
        <f>SUM(E813:E822)</f>
        <v>0</v>
      </c>
      <c r="F823" s="453"/>
      <c r="G823" s="453">
        <f>SUM(G813:G822)</f>
        <v>0</v>
      </c>
      <c r="H823" s="453"/>
      <c r="I823" s="453">
        <f>SUM(I813:I822)</f>
        <v>0</v>
      </c>
      <c r="J823" s="453"/>
    </row>
    <row r="824" spans="1:10" x14ac:dyDescent="0.2">
      <c r="A824" s="454" t="s">
        <v>861</v>
      </c>
      <c r="B824" s="455"/>
      <c r="C824" s="455"/>
      <c r="D824" s="455"/>
      <c r="E824" s="455"/>
      <c r="F824" s="455"/>
      <c r="G824" s="455"/>
      <c r="H824" s="455"/>
      <c r="I824" s="455"/>
      <c r="J824" s="456"/>
    </row>
    <row r="825" spans="1:10" x14ac:dyDescent="0.2">
      <c r="A825" s="431" t="s">
        <v>862</v>
      </c>
      <c r="B825" s="432"/>
      <c r="C825" s="432"/>
      <c r="D825" s="432"/>
      <c r="E825" s="432"/>
      <c r="F825" s="432"/>
      <c r="G825" s="432"/>
      <c r="H825" s="432"/>
      <c r="I825" s="432"/>
      <c r="J825" s="433"/>
    </row>
    <row r="826" spans="1:10" x14ac:dyDescent="0.2">
      <c r="A826" s="431" t="s">
        <v>863</v>
      </c>
      <c r="B826" s="432"/>
      <c r="C826" s="432"/>
      <c r="D826" s="432"/>
      <c r="E826" s="432"/>
      <c r="F826" s="432"/>
      <c r="G826" s="432"/>
      <c r="H826" s="432"/>
      <c r="I826" s="432"/>
      <c r="J826" s="433"/>
    </row>
    <row r="827" spans="1:10" x14ac:dyDescent="0.2">
      <c r="A827" s="434" t="s">
        <v>864</v>
      </c>
      <c r="B827" s="435"/>
      <c r="C827" s="435"/>
      <c r="D827" s="435"/>
      <c r="E827" s="435"/>
      <c r="F827" s="435"/>
      <c r="G827" s="435"/>
      <c r="H827" s="435"/>
      <c r="I827" s="435"/>
      <c r="J827" s="436"/>
    </row>
    <row r="828" spans="1:10" x14ac:dyDescent="0.2">
      <c r="A828" s="318"/>
      <c r="B828" s="437"/>
      <c r="C828" s="437"/>
      <c r="D828" s="437"/>
      <c r="E828" s="437"/>
      <c r="F828" s="437"/>
      <c r="G828" s="437"/>
      <c r="H828" s="437"/>
      <c r="I828" s="437"/>
      <c r="J828" s="438"/>
    </row>
    <row r="829" spans="1:10" x14ac:dyDescent="0.2">
      <c r="A829" s="439"/>
      <c r="B829" s="440"/>
      <c r="C829" s="440"/>
      <c r="D829" s="440"/>
      <c r="E829" s="440"/>
      <c r="F829" s="440"/>
      <c r="G829" s="440"/>
      <c r="H829" s="440"/>
      <c r="I829" s="440"/>
      <c r="J829" s="441"/>
    </row>
    <row r="830" spans="1:10" x14ac:dyDescent="0.2">
      <c r="A830" s="439"/>
      <c r="B830" s="440"/>
      <c r="C830" s="440"/>
      <c r="D830" s="440"/>
      <c r="E830" s="440"/>
      <c r="F830" s="440"/>
      <c r="G830" s="440"/>
      <c r="H830" s="440"/>
      <c r="I830" s="440"/>
      <c r="J830" s="441"/>
    </row>
    <row r="831" spans="1:10" x14ac:dyDescent="0.2">
      <c r="A831" s="439"/>
      <c r="B831" s="440"/>
      <c r="C831" s="440"/>
      <c r="D831" s="440"/>
      <c r="E831" s="440"/>
      <c r="F831" s="440"/>
      <c r="G831" s="440"/>
      <c r="H831" s="440"/>
      <c r="I831" s="440"/>
      <c r="J831" s="441"/>
    </row>
    <row r="832" spans="1:10" x14ac:dyDescent="0.2">
      <c r="A832" s="439"/>
      <c r="B832" s="440"/>
      <c r="C832" s="440"/>
      <c r="D832" s="440"/>
      <c r="E832" s="440"/>
      <c r="F832" s="440"/>
      <c r="G832" s="440"/>
      <c r="H832" s="440"/>
      <c r="I832" s="440"/>
      <c r="J832" s="441"/>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ht="9" customHeight="1"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42"/>
      <c r="B862" s="443"/>
      <c r="C862" s="443"/>
      <c r="D862" s="443"/>
      <c r="E862" s="443"/>
      <c r="F862" s="443"/>
      <c r="G862" s="443"/>
      <c r="H862" s="443"/>
      <c r="I862" s="443"/>
      <c r="J862" s="444"/>
    </row>
    <row r="864" spans="1:10" ht="15.75" x14ac:dyDescent="0.25">
      <c r="A864" s="376" t="s">
        <v>848</v>
      </c>
      <c r="B864" s="377"/>
      <c r="C864" s="377"/>
      <c r="D864" s="377"/>
      <c r="E864" s="377"/>
      <c r="F864" s="377"/>
      <c r="G864" s="377"/>
      <c r="H864" s="374" t="str">
        <f>'CONTACT INFORMATION'!$A$24</f>
        <v>Santa Barbara</v>
      </c>
      <c r="I864" s="374"/>
      <c r="J864" s="375"/>
    </row>
    <row r="865" spans="1:10" ht="8.1" customHeight="1" x14ac:dyDescent="0.2">
      <c r="A865" s="200"/>
      <c r="B865" s="201"/>
      <c r="C865" s="201"/>
      <c r="D865" s="201"/>
      <c r="E865" s="201"/>
      <c r="F865" s="201"/>
      <c r="G865" s="201"/>
      <c r="H865" s="201"/>
      <c r="I865" s="201"/>
      <c r="J865" s="202"/>
    </row>
    <row r="866" spans="1:10" ht="15" x14ac:dyDescent="0.25">
      <c r="A866" s="468" t="s">
        <v>868</v>
      </c>
      <c r="B866" s="469"/>
      <c r="C866" s="469"/>
      <c r="D866" s="469"/>
      <c r="E866" s="469"/>
      <c r="F866" s="469"/>
      <c r="G866" s="469"/>
      <c r="H866" s="469"/>
      <c r="I866" s="469"/>
      <c r="J866" s="470"/>
    </row>
    <row r="867" spans="1:10" x14ac:dyDescent="0.2">
      <c r="A867" s="471" t="s">
        <v>854</v>
      </c>
      <c r="B867" s="472"/>
      <c r="C867" s="472"/>
      <c r="D867" s="473"/>
      <c r="E867" s="474"/>
      <c r="F867" s="475"/>
      <c r="G867" s="475"/>
      <c r="H867" s="475"/>
      <c r="I867" s="475"/>
      <c r="J867" s="476"/>
    </row>
    <row r="868" spans="1:10" x14ac:dyDescent="0.2">
      <c r="A868" s="480" t="s">
        <v>853</v>
      </c>
      <c r="B868" s="481"/>
      <c r="C868" s="481"/>
      <c r="D868" s="482"/>
      <c r="E868" s="477"/>
      <c r="F868" s="478"/>
      <c r="G868" s="478"/>
      <c r="H868" s="478"/>
      <c r="I868" s="478"/>
      <c r="J868" s="479"/>
    </row>
    <row r="869" spans="1:10" x14ac:dyDescent="0.2">
      <c r="A869" s="483" t="s">
        <v>808</v>
      </c>
      <c r="B869" s="484"/>
      <c r="C869" s="484"/>
      <c r="D869" s="485"/>
      <c r="E869" s="486"/>
      <c r="F869" s="487"/>
      <c r="G869" s="487"/>
      <c r="H869" s="487"/>
      <c r="I869" s="487"/>
      <c r="J869" s="488"/>
    </row>
    <row r="870" spans="1:10" ht="27" customHeight="1" x14ac:dyDescent="0.2">
      <c r="A870" s="157"/>
      <c r="B870" s="208"/>
      <c r="C870" s="208"/>
      <c r="D870" s="208"/>
      <c r="E870" s="489" t="s">
        <v>535</v>
      </c>
      <c r="F870" s="490"/>
      <c r="G870" s="489" t="s">
        <v>533</v>
      </c>
      <c r="H870" s="490"/>
      <c r="I870" s="491" t="s">
        <v>849</v>
      </c>
      <c r="J870" s="492"/>
    </row>
    <row r="871" spans="1:10" x14ac:dyDescent="0.2">
      <c r="A871" s="457" t="s">
        <v>527</v>
      </c>
      <c r="B871" s="458"/>
      <c r="C871" s="458"/>
      <c r="D871" s="459"/>
      <c r="E871" s="466"/>
      <c r="F871" s="466"/>
      <c r="G871" s="466"/>
      <c r="H871" s="466"/>
      <c r="I871" s="467"/>
      <c r="J871" s="467"/>
    </row>
    <row r="872" spans="1:10" x14ac:dyDescent="0.2">
      <c r="A872" s="462" t="s">
        <v>528</v>
      </c>
      <c r="B872" s="463"/>
      <c r="C872" s="463"/>
      <c r="D872" s="464"/>
      <c r="E872" s="448"/>
      <c r="F872" s="448"/>
      <c r="G872" s="449"/>
      <c r="H872" s="449"/>
      <c r="I872" s="465"/>
      <c r="J872" s="465"/>
    </row>
    <row r="873" spans="1:10" x14ac:dyDescent="0.2">
      <c r="A873" s="457" t="s">
        <v>529</v>
      </c>
      <c r="B873" s="458"/>
      <c r="C873" s="458"/>
      <c r="D873" s="459"/>
      <c r="E873" s="466"/>
      <c r="F873" s="466"/>
      <c r="G873" s="466"/>
      <c r="H873" s="466"/>
      <c r="I873" s="467"/>
      <c r="J873" s="467"/>
    </row>
    <row r="874" spans="1:10" x14ac:dyDescent="0.2">
      <c r="A874" s="462" t="s">
        <v>530</v>
      </c>
      <c r="B874" s="463"/>
      <c r="C874" s="463"/>
      <c r="D874" s="464"/>
      <c r="E874" s="448"/>
      <c r="F874" s="448"/>
      <c r="G874" s="449"/>
      <c r="H874" s="449"/>
      <c r="I874" s="465"/>
      <c r="J874" s="465"/>
    </row>
    <row r="875" spans="1:10" x14ac:dyDescent="0.2">
      <c r="A875" s="457" t="s">
        <v>531</v>
      </c>
      <c r="B875" s="458"/>
      <c r="C875" s="458"/>
      <c r="D875" s="459"/>
      <c r="E875" s="466"/>
      <c r="F875" s="466"/>
      <c r="G875" s="466"/>
      <c r="H875" s="466"/>
      <c r="I875" s="467"/>
      <c r="J875" s="467"/>
    </row>
    <row r="876" spans="1:10" x14ac:dyDescent="0.2">
      <c r="A876" s="462" t="s">
        <v>532</v>
      </c>
      <c r="B876" s="463"/>
      <c r="C876" s="463"/>
      <c r="D876" s="464"/>
      <c r="E876" s="448"/>
      <c r="F876" s="448"/>
      <c r="G876" s="449"/>
      <c r="H876" s="449"/>
      <c r="I876" s="465"/>
      <c r="J876" s="465"/>
    </row>
    <row r="877" spans="1:10" x14ac:dyDescent="0.2">
      <c r="A877" s="457" t="s">
        <v>537</v>
      </c>
      <c r="B877" s="458"/>
      <c r="C877" s="458"/>
      <c r="D877" s="459"/>
      <c r="E877" s="460"/>
      <c r="F877" s="460"/>
      <c r="G877" s="460"/>
      <c r="H877" s="460"/>
      <c r="I877" s="461"/>
      <c r="J877" s="461"/>
    </row>
    <row r="878" spans="1:10" x14ac:dyDescent="0.2">
      <c r="A878" s="445"/>
      <c r="B878" s="446"/>
      <c r="C878" s="446"/>
      <c r="D878" s="447"/>
      <c r="E878" s="448"/>
      <c r="F878" s="448"/>
      <c r="G878" s="449"/>
      <c r="H878" s="449"/>
      <c r="I878" s="449"/>
      <c r="J878" s="449"/>
    </row>
    <row r="879" spans="1:10" x14ac:dyDescent="0.2">
      <c r="A879" s="445"/>
      <c r="B879" s="446"/>
      <c r="C879" s="446"/>
      <c r="D879" s="447"/>
      <c r="E879" s="448"/>
      <c r="F879" s="448"/>
      <c r="G879" s="449"/>
      <c r="H879" s="449"/>
      <c r="I879" s="449"/>
      <c r="J879" s="449"/>
    </row>
    <row r="880" spans="1:10" x14ac:dyDescent="0.2">
      <c r="A880" s="445"/>
      <c r="B880" s="446"/>
      <c r="C880" s="446"/>
      <c r="D880" s="447"/>
      <c r="E880" s="448"/>
      <c r="F880" s="448"/>
      <c r="G880" s="449"/>
      <c r="H880" s="449"/>
      <c r="I880" s="449"/>
      <c r="J880" s="449"/>
    </row>
    <row r="881" spans="1:10" x14ac:dyDescent="0.2">
      <c r="A881" s="450" t="s">
        <v>534</v>
      </c>
      <c r="B881" s="451"/>
      <c r="C881" s="451"/>
      <c r="D881" s="452"/>
      <c r="E881" s="453">
        <f>SUM(E871:E880)</f>
        <v>0</v>
      </c>
      <c r="F881" s="453"/>
      <c r="G881" s="453">
        <f>SUM(G871:G880)</f>
        <v>0</v>
      </c>
      <c r="H881" s="453"/>
      <c r="I881" s="453">
        <f>SUM(I871:I880)</f>
        <v>0</v>
      </c>
      <c r="J881" s="453"/>
    </row>
    <row r="882" spans="1:10" x14ac:dyDescent="0.2">
      <c r="A882" s="454" t="s">
        <v>861</v>
      </c>
      <c r="B882" s="455"/>
      <c r="C882" s="455"/>
      <c r="D882" s="455"/>
      <c r="E882" s="455"/>
      <c r="F882" s="455"/>
      <c r="G882" s="455"/>
      <c r="H882" s="455"/>
      <c r="I882" s="455"/>
      <c r="J882" s="456"/>
    </row>
    <row r="883" spans="1:10" x14ac:dyDescent="0.2">
      <c r="A883" s="431" t="s">
        <v>862</v>
      </c>
      <c r="B883" s="432"/>
      <c r="C883" s="432"/>
      <c r="D883" s="432"/>
      <c r="E883" s="432"/>
      <c r="F883" s="432"/>
      <c r="G883" s="432"/>
      <c r="H883" s="432"/>
      <c r="I883" s="432"/>
      <c r="J883" s="433"/>
    </row>
    <row r="884" spans="1:10" x14ac:dyDescent="0.2">
      <c r="A884" s="431" t="s">
        <v>863</v>
      </c>
      <c r="B884" s="432"/>
      <c r="C884" s="432"/>
      <c r="D884" s="432"/>
      <c r="E884" s="432"/>
      <c r="F884" s="432"/>
      <c r="G884" s="432"/>
      <c r="H884" s="432"/>
      <c r="I884" s="432"/>
      <c r="J884" s="433"/>
    </row>
    <row r="885" spans="1:10" x14ac:dyDescent="0.2">
      <c r="A885" s="434" t="s">
        <v>864</v>
      </c>
      <c r="B885" s="435"/>
      <c r="C885" s="435"/>
      <c r="D885" s="435"/>
      <c r="E885" s="435"/>
      <c r="F885" s="435"/>
      <c r="G885" s="435"/>
      <c r="H885" s="435"/>
      <c r="I885" s="435"/>
      <c r="J885" s="436"/>
    </row>
    <row r="886" spans="1:10" x14ac:dyDescent="0.2">
      <c r="A886" s="318"/>
      <c r="B886" s="437"/>
      <c r="C886" s="437"/>
      <c r="D886" s="437"/>
      <c r="E886" s="437"/>
      <c r="F886" s="437"/>
      <c r="G886" s="437"/>
      <c r="H886" s="437"/>
      <c r="I886" s="437"/>
      <c r="J886" s="438"/>
    </row>
    <row r="887" spans="1:10" x14ac:dyDescent="0.2">
      <c r="A887" s="439"/>
      <c r="B887" s="440"/>
      <c r="C887" s="440"/>
      <c r="D887" s="440"/>
      <c r="E887" s="440"/>
      <c r="F887" s="440"/>
      <c r="G887" s="440"/>
      <c r="H887" s="440"/>
      <c r="I887" s="440"/>
      <c r="J887" s="441"/>
    </row>
    <row r="888" spans="1:10" x14ac:dyDescent="0.2">
      <c r="A888" s="439"/>
      <c r="B888" s="440"/>
      <c r="C888" s="440"/>
      <c r="D888" s="440"/>
      <c r="E888" s="440"/>
      <c r="F888" s="440"/>
      <c r="G888" s="440"/>
      <c r="H888" s="440"/>
      <c r="I888" s="440"/>
      <c r="J888" s="441"/>
    </row>
    <row r="889" spans="1:10" x14ac:dyDescent="0.2">
      <c r="A889" s="439"/>
      <c r="B889" s="440"/>
      <c r="C889" s="440"/>
      <c r="D889" s="440"/>
      <c r="E889" s="440"/>
      <c r="F889" s="440"/>
      <c r="G889" s="440"/>
      <c r="H889" s="440"/>
      <c r="I889" s="440"/>
      <c r="J889" s="441"/>
    </row>
    <row r="890" spans="1:10" x14ac:dyDescent="0.2">
      <c r="A890" s="439"/>
      <c r="B890" s="440"/>
      <c r="C890" s="440"/>
      <c r="D890" s="440"/>
      <c r="E890" s="440"/>
      <c r="F890" s="440"/>
      <c r="G890" s="440"/>
      <c r="H890" s="440"/>
      <c r="I890" s="440"/>
      <c r="J890" s="441"/>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ht="7.5" customHeight="1"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42"/>
      <c r="B920" s="443"/>
      <c r="C920" s="443"/>
      <c r="D920" s="443"/>
      <c r="E920" s="443"/>
      <c r="F920" s="443"/>
      <c r="G920" s="443"/>
      <c r="H920" s="443"/>
      <c r="I920" s="443"/>
      <c r="J920" s="444"/>
    </row>
    <row r="922" spans="1:10" ht="15.75" x14ac:dyDescent="0.25">
      <c r="A922" s="376" t="s">
        <v>848</v>
      </c>
      <c r="B922" s="377"/>
      <c r="C922" s="377"/>
      <c r="D922" s="377"/>
      <c r="E922" s="377"/>
      <c r="F922" s="377"/>
      <c r="G922" s="377"/>
      <c r="H922" s="374" t="str">
        <f>'CONTACT INFORMATION'!$A$24</f>
        <v>Santa Barbara</v>
      </c>
      <c r="I922" s="374"/>
      <c r="J922" s="375"/>
    </row>
    <row r="923" spans="1:10" ht="8.4499999999999993" customHeight="1" x14ac:dyDescent="0.2">
      <c r="A923" s="163"/>
      <c r="B923" s="163"/>
      <c r="C923" s="163"/>
      <c r="D923" s="163"/>
      <c r="E923" s="163"/>
      <c r="F923" s="163"/>
      <c r="G923" s="163"/>
      <c r="H923" s="163"/>
      <c r="I923" s="163"/>
      <c r="J923" s="163"/>
    </row>
    <row r="924" spans="1:10" ht="15" x14ac:dyDescent="0.25">
      <c r="A924" s="468" t="s">
        <v>869</v>
      </c>
      <c r="B924" s="469"/>
      <c r="C924" s="469"/>
      <c r="D924" s="469"/>
      <c r="E924" s="469"/>
      <c r="F924" s="469"/>
      <c r="G924" s="469"/>
      <c r="H924" s="469"/>
      <c r="I924" s="469"/>
      <c r="J924" s="470"/>
    </row>
    <row r="925" spans="1:10" x14ac:dyDescent="0.2">
      <c r="A925" s="471" t="s">
        <v>854</v>
      </c>
      <c r="B925" s="472"/>
      <c r="C925" s="472"/>
      <c r="D925" s="473"/>
      <c r="E925" s="474"/>
      <c r="F925" s="475"/>
      <c r="G925" s="475"/>
      <c r="H925" s="475"/>
      <c r="I925" s="475"/>
      <c r="J925" s="476"/>
    </row>
    <row r="926" spans="1:10" x14ac:dyDescent="0.2">
      <c r="A926" s="480" t="s">
        <v>853</v>
      </c>
      <c r="B926" s="481"/>
      <c r="C926" s="481"/>
      <c r="D926" s="482"/>
      <c r="E926" s="477"/>
      <c r="F926" s="478"/>
      <c r="G926" s="478"/>
      <c r="H926" s="478"/>
      <c r="I926" s="478"/>
      <c r="J926" s="479"/>
    </row>
    <row r="927" spans="1:10" x14ac:dyDescent="0.2">
      <c r="A927" s="483" t="s">
        <v>808</v>
      </c>
      <c r="B927" s="484"/>
      <c r="C927" s="484"/>
      <c r="D927" s="485"/>
      <c r="E927" s="486"/>
      <c r="F927" s="487"/>
      <c r="G927" s="487"/>
      <c r="H927" s="487"/>
      <c r="I927" s="487"/>
      <c r="J927" s="488"/>
    </row>
    <row r="928" spans="1:10" ht="27" customHeight="1" x14ac:dyDescent="0.2">
      <c r="A928" s="157"/>
      <c r="B928" s="208"/>
      <c r="C928" s="208"/>
      <c r="D928" s="208"/>
      <c r="E928" s="489" t="s">
        <v>535</v>
      </c>
      <c r="F928" s="490"/>
      <c r="G928" s="489" t="s">
        <v>533</v>
      </c>
      <c r="H928" s="490"/>
      <c r="I928" s="491" t="s">
        <v>849</v>
      </c>
      <c r="J928" s="492"/>
    </row>
    <row r="929" spans="1:10" x14ac:dyDescent="0.2">
      <c r="A929" s="457" t="s">
        <v>527</v>
      </c>
      <c r="B929" s="458"/>
      <c r="C929" s="458"/>
      <c r="D929" s="459"/>
      <c r="E929" s="466"/>
      <c r="F929" s="466"/>
      <c r="G929" s="466"/>
      <c r="H929" s="466"/>
      <c r="I929" s="467"/>
      <c r="J929" s="467"/>
    </row>
    <row r="930" spans="1:10" x14ac:dyDescent="0.2">
      <c r="A930" s="462" t="s">
        <v>528</v>
      </c>
      <c r="B930" s="463"/>
      <c r="C930" s="463"/>
      <c r="D930" s="464"/>
      <c r="E930" s="448"/>
      <c r="F930" s="448"/>
      <c r="G930" s="449"/>
      <c r="H930" s="449"/>
      <c r="I930" s="465"/>
      <c r="J930" s="465"/>
    </row>
    <row r="931" spans="1:10" x14ac:dyDescent="0.2">
      <c r="A931" s="457" t="s">
        <v>529</v>
      </c>
      <c r="B931" s="458"/>
      <c r="C931" s="458"/>
      <c r="D931" s="459"/>
      <c r="E931" s="466"/>
      <c r="F931" s="466"/>
      <c r="G931" s="466"/>
      <c r="H931" s="466"/>
      <c r="I931" s="467"/>
      <c r="J931" s="467"/>
    </row>
    <row r="932" spans="1:10" x14ac:dyDescent="0.2">
      <c r="A932" s="462" t="s">
        <v>530</v>
      </c>
      <c r="B932" s="463"/>
      <c r="C932" s="463"/>
      <c r="D932" s="464"/>
      <c r="E932" s="448"/>
      <c r="F932" s="448"/>
      <c r="G932" s="449"/>
      <c r="H932" s="449"/>
      <c r="I932" s="465"/>
      <c r="J932" s="465"/>
    </row>
    <row r="933" spans="1:10" x14ac:dyDescent="0.2">
      <c r="A933" s="457" t="s">
        <v>531</v>
      </c>
      <c r="B933" s="458"/>
      <c r="C933" s="458"/>
      <c r="D933" s="459"/>
      <c r="E933" s="466"/>
      <c r="F933" s="466"/>
      <c r="G933" s="466"/>
      <c r="H933" s="466"/>
      <c r="I933" s="467"/>
      <c r="J933" s="467"/>
    </row>
    <row r="934" spans="1:10" x14ac:dyDescent="0.2">
      <c r="A934" s="462" t="s">
        <v>532</v>
      </c>
      <c r="B934" s="463"/>
      <c r="C934" s="463"/>
      <c r="D934" s="464"/>
      <c r="E934" s="448"/>
      <c r="F934" s="448"/>
      <c r="G934" s="449"/>
      <c r="H934" s="449"/>
      <c r="I934" s="465"/>
      <c r="J934" s="465"/>
    </row>
    <row r="935" spans="1:10" x14ac:dyDescent="0.2">
      <c r="A935" s="457" t="s">
        <v>537</v>
      </c>
      <c r="B935" s="458"/>
      <c r="C935" s="458"/>
      <c r="D935" s="459"/>
      <c r="E935" s="460"/>
      <c r="F935" s="460"/>
      <c r="G935" s="460"/>
      <c r="H935" s="460"/>
      <c r="I935" s="461"/>
      <c r="J935" s="461"/>
    </row>
    <row r="936" spans="1:10" x14ac:dyDescent="0.2">
      <c r="A936" s="445"/>
      <c r="B936" s="446"/>
      <c r="C936" s="446"/>
      <c r="D936" s="447"/>
      <c r="E936" s="448"/>
      <c r="F936" s="448"/>
      <c r="G936" s="449"/>
      <c r="H936" s="449"/>
      <c r="I936" s="449"/>
      <c r="J936" s="449"/>
    </row>
    <row r="937" spans="1:10" x14ac:dyDescent="0.2">
      <c r="A937" s="445"/>
      <c r="B937" s="446"/>
      <c r="C937" s="446"/>
      <c r="D937" s="447"/>
      <c r="E937" s="448"/>
      <c r="F937" s="448"/>
      <c r="G937" s="449"/>
      <c r="H937" s="449"/>
      <c r="I937" s="449"/>
      <c r="J937" s="449"/>
    </row>
    <row r="938" spans="1:10" x14ac:dyDescent="0.2">
      <c r="A938" s="445"/>
      <c r="B938" s="446"/>
      <c r="C938" s="446"/>
      <c r="D938" s="447"/>
      <c r="E938" s="448"/>
      <c r="F938" s="448"/>
      <c r="G938" s="449"/>
      <c r="H938" s="449"/>
      <c r="I938" s="449"/>
      <c r="J938" s="449"/>
    </row>
    <row r="939" spans="1:10" x14ac:dyDescent="0.2">
      <c r="A939" s="450" t="s">
        <v>534</v>
      </c>
      <c r="B939" s="451"/>
      <c r="C939" s="451"/>
      <c r="D939" s="452"/>
      <c r="E939" s="453">
        <f>SUM(E929:E938)</f>
        <v>0</v>
      </c>
      <c r="F939" s="453"/>
      <c r="G939" s="453">
        <f>SUM(G929:G938)</f>
        <v>0</v>
      </c>
      <c r="H939" s="453"/>
      <c r="I939" s="453">
        <f>SUM(I929:I938)</f>
        <v>0</v>
      </c>
      <c r="J939" s="453"/>
    </row>
    <row r="940" spans="1:10" x14ac:dyDescent="0.2">
      <c r="A940" s="454" t="s">
        <v>861</v>
      </c>
      <c r="B940" s="455"/>
      <c r="C940" s="455"/>
      <c r="D940" s="455"/>
      <c r="E940" s="455"/>
      <c r="F940" s="455"/>
      <c r="G940" s="455"/>
      <c r="H940" s="455"/>
      <c r="I940" s="455"/>
      <c r="J940" s="456"/>
    </row>
    <row r="941" spans="1:10" x14ac:dyDescent="0.2">
      <c r="A941" s="431" t="s">
        <v>862</v>
      </c>
      <c r="B941" s="432"/>
      <c r="C941" s="432"/>
      <c r="D941" s="432"/>
      <c r="E941" s="432"/>
      <c r="F941" s="432"/>
      <c r="G941" s="432"/>
      <c r="H941" s="432"/>
      <c r="I941" s="432"/>
      <c r="J941" s="433"/>
    </row>
    <row r="942" spans="1:10" x14ac:dyDescent="0.2">
      <c r="A942" s="431" t="s">
        <v>863</v>
      </c>
      <c r="B942" s="432"/>
      <c r="C942" s="432"/>
      <c r="D942" s="432"/>
      <c r="E942" s="432"/>
      <c r="F942" s="432"/>
      <c r="G942" s="432"/>
      <c r="H942" s="432"/>
      <c r="I942" s="432"/>
      <c r="J942" s="433"/>
    </row>
    <row r="943" spans="1:10" x14ac:dyDescent="0.2">
      <c r="A943" s="434" t="s">
        <v>864</v>
      </c>
      <c r="B943" s="435"/>
      <c r="C943" s="435"/>
      <c r="D943" s="435"/>
      <c r="E943" s="435"/>
      <c r="F943" s="435"/>
      <c r="G943" s="435"/>
      <c r="H943" s="435"/>
      <c r="I943" s="435"/>
      <c r="J943" s="436"/>
    </row>
    <row r="944" spans="1:10" x14ac:dyDescent="0.2">
      <c r="A944" s="318"/>
      <c r="B944" s="437"/>
      <c r="C944" s="437"/>
      <c r="D944" s="437"/>
      <c r="E944" s="437"/>
      <c r="F944" s="437"/>
      <c r="G944" s="437"/>
      <c r="H944" s="437"/>
      <c r="I944" s="437"/>
      <c r="J944" s="438"/>
    </row>
    <row r="945" spans="1:10" x14ac:dyDescent="0.2">
      <c r="A945" s="439"/>
      <c r="B945" s="440"/>
      <c r="C945" s="440"/>
      <c r="D945" s="440"/>
      <c r="E945" s="440"/>
      <c r="F945" s="440"/>
      <c r="G945" s="440"/>
      <c r="H945" s="440"/>
      <c r="I945" s="440"/>
      <c r="J945" s="441"/>
    </row>
    <row r="946" spans="1:10" x14ac:dyDescent="0.2">
      <c r="A946" s="439"/>
      <c r="B946" s="440"/>
      <c r="C946" s="440"/>
      <c r="D946" s="440"/>
      <c r="E946" s="440"/>
      <c r="F946" s="440"/>
      <c r="G946" s="440"/>
      <c r="H946" s="440"/>
      <c r="I946" s="440"/>
      <c r="J946" s="441"/>
    </row>
    <row r="947" spans="1:10" x14ac:dyDescent="0.2">
      <c r="A947" s="439"/>
      <c r="B947" s="440"/>
      <c r="C947" s="440"/>
      <c r="D947" s="440"/>
      <c r="E947" s="440"/>
      <c r="F947" s="440"/>
      <c r="G947" s="440"/>
      <c r="H947" s="440"/>
      <c r="I947" s="440"/>
      <c r="J947" s="441"/>
    </row>
    <row r="948" spans="1:10" x14ac:dyDescent="0.2">
      <c r="A948" s="439"/>
      <c r="B948" s="440"/>
      <c r="C948" s="440"/>
      <c r="D948" s="440"/>
      <c r="E948" s="440"/>
      <c r="F948" s="440"/>
      <c r="G948" s="440"/>
      <c r="H948" s="440"/>
      <c r="I948" s="440"/>
      <c r="J948" s="441"/>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ht="10.5" customHeight="1"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42"/>
      <c r="B978" s="443"/>
      <c r="C978" s="443"/>
      <c r="D978" s="443"/>
      <c r="E978" s="443"/>
      <c r="F978" s="443"/>
      <c r="G978" s="443"/>
      <c r="H978" s="443"/>
      <c r="I978" s="443"/>
      <c r="J978" s="444"/>
    </row>
    <row r="981" spans="1:10" ht="8.1" customHeight="1" x14ac:dyDescent="0.2"/>
    <row r="986" spans="1:10" ht="27" customHeight="1" x14ac:dyDescent="0.2"/>
    <row r="1039" ht="8.1" customHeight="1" x14ac:dyDescent="0.2"/>
    <row r="1044" ht="27" customHeight="1" x14ac:dyDescent="0.2"/>
    <row r="1097" ht="8.1" customHeight="1" x14ac:dyDescent="0.2"/>
    <row r="1102" ht="27" customHeight="1" x14ac:dyDescent="0.2"/>
    <row r="1155" ht="8.1" customHeight="1" x14ac:dyDescent="0.2"/>
    <row r="1160" ht="27" customHeight="1" x14ac:dyDescent="0.2"/>
    <row r="1213" ht="8.1" customHeight="1" x14ac:dyDescent="0.2"/>
    <row r="1218" ht="27" customHeight="1" x14ac:dyDescent="0.2"/>
  </sheetData>
  <sheetProtection selectLockedCells="1"/>
  <mergeCells count="925">
    <mergeCell ref="A532:D532"/>
    <mergeCell ref="E532:F532"/>
    <mergeCell ref="G532:H532"/>
    <mergeCell ref="I532:J532"/>
    <mergeCell ref="A533:D533"/>
    <mergeCell ref="E533:F533"/>
    <mergeCell ref="G533:H533"/>
    <mergeCell ref="I533:J533"/>
    <mergeCell ref="I529:J529"/>
    <mergeCell ref="A530:D530"/>
    <mergeCell ref="E530:F530"/>
    <mergeCell ref="G530:H530"/>
    <mergeCell ref="I530:J530"/>
    <mergeCell ref="A531:D531"/>
    <mergeCell ref="E531:F531"/>
    <mergeCell ref="G531:H531"/>
    <mergeCell ref="I531:J531"/>
    <mergeCell ref="H41:J41"/>
    <mergeCell ref="H20:J20"/>
    <mergeCell ref="A139:D139"/>
    <mergeCell ref="A140:D140"/>
    <mergeCell ref="G140:H140"/>
    <mergeCell ref="A141:D141"/>
    <mergeCell ref="A529:D529"/>
    <mergeCell ref="E529:F529"/>
    <mergeCell ref="G529:H529"/>
    <mergeCell ref="A526:D526"/>
    <mergeCell ref="E526:F526"/>
    <mergeCell ref="G526:H526"/>
    <mergeCell ref="I526:J526"/>
    <mergeCell ref="A527:D527"/>
    <mergeCell ref="E527:F527"/>
    <mergeCell ref="G527:H527"/>
    <mergeCell ref="I527:J527"/>
    <mergeCell ref="A528:D528"/>
    <mergeCell ref="E528:F528"/>
    <mergeCell ref="G528:H528"/>
    <mergeCell ref="I528:J528"/>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66:D466"/>
    <mergeCell ref="E466:F466"/>
    <mergeCell ref="G466:H466"/>
    <mergeCell ref="I466:J466"/>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67:D467"/>
    <mergeCell ref="E467:F467"/>
    <mergeCell ref="G467:H467"/>
    <mergeCell ref="I467:J467"/>
    <mergeCell ref="A468:D468"/>
    <mergeCell ref="E468:F468"/>
    <mergeCell ref="G468:H468"/>
    <mergeCell ref="I468:J468"/>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3"/>
    <mergeCell ref="A286:G286"/>
    <mergeCell ref="H286:J286"/>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88:J288"/>
    <mergeCell ref="A289:D289"/>
    <mergeCell ref="E289:J290"/>
    <mergeCell ref="A290:D290"/>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2:F292"/>
    <mergeCell ref="G292:H292"/>
    <mergeCell ref="I292:J292"/>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3:D293"/>
    <mergeCell ref="E293:F293"/>
    <mergeCell ref="G293:H293"/>
    <mergeCell ref="I293:J293"/>
    <mergeCell ref="A291:D291"/>
    <mergeCell ref="E291:J291"/>
    <mergeCell ref="A294:D294"/>
    <mergeCell ref="E294:F294"/>
    <mergeCell ref="G294:H294"/>
    <mergeCell ref="I294:J294"/>
    <mergeCell ref="A295:D295"/>
    <mergeCell ref="E295:F295"/>
    <mergeCell ref="G295:H295"/>
    <mergeCell ref="I295:J295"/>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J304"/>
    <mergeCell ref="A305:J305"/>
    <mergeCell ref="A306:J306"/>
    <mergeCell ref="A307:J307"/>
    <mergeCell ref="A308:J342"/>
    <mergeCell ref="A344:G344"/>
    <mergeCell ref="H344:J344"/>
    <mergeCell ref="A346:J346"/>
    <mergeCell ref="A347:D347"/>
    <mergeCell ref="E347:J348"/>
    <mergeCell ref="A348:D348"/>
    <mergeCell ref="A349:D349"/>
    <mergeCell ref="E349:J349"/>
    <mergeCell ref="E350:F350"/>
    <mergeCell ref="G350:H350"/>
    <mergeCell ref="I350:J350"/>
    <mergeCell ref="A351:D351"/>
    <mergeCell ref="E351:F351"/>
    <mergeCell ref="G351:H351"/>
    <mergeCell ref="I351:J351"/>
    <mergeCell ref="A352:D352"/>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J362"/>
    <mergeCell ref="A363:J363"/>
    <mergeCell ref="A364:J364"/>
    <mergeCell ref="A365:J365"/>
    <mergeCell ref="A366:J398"/>
    <mergeCell ref="A400:G400"/>
    <mergeCell ref="H400:J400"/>
    <mergeCell ref="A402:J402"/>
    <mergeCell ref="A403:D403"/>
    <mergeCell ref="E403:J404"/>
    <mergeCell ref="A404:D404"/>
    <mergeCell ref="A405:D405"/>
    <mergeCell ref="E405:J405"/>
    <mergeCell ref="E406:F406"/>
    <mergeCell ref="G406:H406"/>
    <mergeCell ref="I406:J406"/>
    <mergeCell ref="A407:D407"/>
    <mergeCell ref="E407:F407"/>
    <mergeCell ref="G407:H407"/>
    <mergeCell ref="I407:J407"/>
    <mergeCell ref="A408:D408"/>
    <mergeCell ref="E408:F408"/>
    <mergeCell ref="G408:H408"/>
    <mergeCell ref="I408:J408"/>
    <mergeCell ref="A409:D409"/>
    <mergeCell ref="E409:F409"/>
    <mergeCell ref="G409:H409"/>
    <mergeCell ref="I409:J409"/>
    <mergeCell ref="A410:D410"/>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J418"/>
    <mergeCell ref="A419:J419"/>
    <mergeCell ref="A420:J420"/>
    <mergeCell ref="A421:J421"/>
    <mergeCell ref="A422:J456"/>
    <mergeCell ref="A458:G458"/>
    <mergeCell ref="H458:J458"/>
    <mergeCell ref="A460:J460"/>
    <mergeCell ref="A461:D461"/>
    <mergeCell ref="E461:J462"/>
    <mergeCell ref="A462:D462"/>
    <mergeCell ref="E465:F465"/>
    <mergeCell ref="G465:H465"/>
    <mergeCell ref="I465:J465"/>
    <mergeCell ref="A463:D463"/>
    <mergeCell ref="E463:J463"/>
    <mergeCell ref="E464:F464"/>
    <mergeCell ref="G464:H464"/>
    <mergeCell ref="I464:J464"/>
    <mergeCell ref="A465:D465"/>
    <mergeCell ref="E469:F469"/>
    <mergeCell ref="G469:H469"/>
    <mergeCell ref="I469:J469"/>
    <mergeCell ref="A470:D470"/>
    <mergeCell ref="E470:F470"/>
    <mergeCell ref="G470:H470"/>
    <mergeCell ref="I470:J470"/>
    <mergeCell ref="A471:D471"/>
    <mergeCell ref="E471:F471"/>
    <mergeCell ref="G471:H471"/>
    <mergeCell ref="I471:J471"/>
    <mergeCell ref="A469:D469"/>
    <mergeCell ref="A472:D472"/>
    <mergeCell ref="E472:F472"/>
    <mergeCell ref="G472:H472"/>
    <mergeCell ref="I472:J472"/>
    <mergeCell ref="A473:D473"/>
    <mergeCell ref="E473:F473"/>
    <mergeCell ref="G473:H473"/>
    <mergeCell ref="I473:J473"/>
    <mergeCell ref="A474:D474"/>
    <mergeCell ref="E474:F474"/>
    <mergeCell ref="G474:H474"/>
    <mergeCell ref="I474:J474"/>
    <mergeCell ref="A475:D475"/>
    <mergeCell ref="E475:F475"/>
    <mergeCell ref="G475:H475"/>
    <mergeCell ref="I475:J475"/>
    <mergeCell ref="A476:J476"/>
    <mergeCell ref="A477:J477"/>
    <mergeCell ref="A478:J478"/>
    <mergeCell ref="A479:J479"/>
    <mergeCell ref="A480:J514"/>
    <mergeCell ref="A516:G516"/>
    <mergeCell ref="H516:J516"/>
    <mergeCell ref="A518:J518"/>
    <mergeCell ref="A519:D519"/>
    <mergeCell ref="E519:J520"/>
    <mergeCell ref="A520:D520"/>
    <mergeCell ref="I524:J524"/>
    <mergeCell ref="A525:D525"/>
    <mergeCell ref="E525:F525"/>
    <mergeCell ref="G525:H525"/>
    <mergeCell ref="I525:J525"/>
    <mergeCell ref="A521:D521"/>
    <mergeCell ref="E521:J521"/>
    <mergeCell ref="E522:F522"/>
    <mergeCell ref="G522:H522"/>
    <mergeCell ref="I522:J522"/>
    <mergeCell ref="A523:D523"/>
    <mergeCell ref="E523:F523"/>
    <mergeCell ref="G523:H523"/>
    <mergeCell ref="I523:J523"/>
    <mergeCell ref="A524:D524"/>
    <mergeCell ref="E524:F524"/>
    <mergeCell ref="G524:H524"/>
    <mergeCell ref="A534:J534"/>
    <mergeCell ref="A535:J535"/>
    <mergeCell ref="A536:J536"/>
    <mergeCell ref="A537:J537"/>
    <mergeCell ref="A538:J572"/>
    <mergeCell ref="A582:D582"/>
    <mergeCell ref="E582:F582"/>
    <mergeCell ref="G582:H582"/>
    <mergeCell ref="I582:J582"/>
    <mergeCell ref="E580:F580"/>
    <mergeCell ref="G580:H580"/>
    <mergeCell ref="I580:J580"/>
    <mergeCell ref="A583:D583"/>
    <mergeCell ref="E583:F583"/>
    <mergeCell ref="G583:H583"/>
    <mergeCell ref="I583:J583"/>
    <mergeCell ref="A574:G574"/>
    <mergeCell ref="H574:J574"/>
    <mergeCell ref="A581:D581"/>
    <mergeCell ref="E581:F581"/>
    <mergeCell ref="G581:H581"/>
    <mergeCell ref="I581:J581"/>
    <mergeCell ref="A576:J576"/>
    <mergeCell ref="A577:D577"/>
    <mergeCell ref="E577:J578"/>
    <mergeCell ref="A578:D578"/>
    <mergeCell ref="A579:D579"/>
    <mergeCell ref="E579:J579"/>
    <mergeCell ref="A584:D584"/>
    <mergeCell ref="E584:F584"/>
    <mergeCell ref="G584:H584"/>
    <mergeCell ref="I584:J584"/>
    <mergeCell ref="A585:D585"/>
    <mergeCell ref="E585:F585"/>
    <mergeCell ref="G585:H585"/>
    <mergeCell ref="I585:J585"/>
    <mergeCell ref="A586:D586"/>
    <mergeCell ref="E586:F586"/>
    <mergeCell ref="G586:H586"/>
    <mergeCell ref="I586:J586"/>
    <mergeCell ref="A587:D587"/>
    <mergeCell ref="E587:F587"/>
    <mergeCell ref="G587:H587"/>
    <mergeCell ref="I587:J587"/>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J592"/>
    <mergeCell ref="A593:J593"/>
    <mergeCell ref="A594:J594"/>
    <mergeCell ref="A595:J595"/>
    <mergeCell ref="A596:J630"/>
    <mergeCell ref="A632:G632"/>
    <mergeCell ref="H632:J632"/>
    <mergeCell ref="A634:J634"/>
    <mergeCell ref="A635:D635"/>
    <mergeCell ref="E635:J636"/>
    <mergeCell ref="A636:D636"/>
    <mergeCell ref="A637:D637"/>
    <mergeCell ref="E637:J637"/>
    <mergeCell ref="E638:F638"/>
    <mergeCell ref="G638:H638"/>
    <mergeCell ref="I638:J638"/>
    <mergeCell ref="A639:D639"/>
    <mergeCell ref="E639:F639"/>
    <mergeCell ref="G639:H639"/>
    <mergeCell ref="I639:J639"/>
    <mergeCell ref="A640:D640"/>
    <mergeCell ref="E640:F640"/>
    <mergeCell ref="G640:H640"/>
    <mergeCell ref="I640:J640"/>
    <mergeCell ref="A641:D641"/>
    <mergeCell ref="E641:F641"/>
    <mergeCell ref="G641:H641"/>
    <mergeCell ref="I641:J641"/>
    <mergeCell ref="A642:D642"/>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J650"/>
    <mergeCell ref="A651:J651"/>
    <mergeCell ref="A652:J652"/>
    <mergeCell ref="A653:J653"/>
    <mergeCell ref="A654:J688"/>
    <mergeCell ref="A690:G690"/>
    <mergeCell ref="H690:J690"/>
    <mergeCell ref="A692:J692"/>
    <mergeCell ref="A693:D693"/>
    <mergeCell ref="E693:J694"/>
    <mergeCell ref="A694:D694"/>
    <mergeCell ref="A695:D695"/>
    <mergeCell ref="E695:J695"/>
    <mergeCell ref="E696:F696"/>
    <mergeCell ref="G696:H696"/>
    <mergeCell ref="I696:J696"/>
    <mergeCell ref="A697:D697"/>
    <mergeCell ref="E697:F697"/>
    <mergeCell ref="G697:H697"/>
    <mergeCell ref="I697:J697"/>
    <mergeCell ref="A698:D698"/>
    <mergeCell ref="E698:F698"/>
    <mergeCell ref="G698:H698"/>
    <mergeCell ref="I698:J698"/>
    <mergeCell ref="A699:D699"/>
    <mergeCell ref="E699:F699"/>
    <mergeCell ref="G699:H699"/>
    <mergeCell ref="I699:J699"/>
    <mergeCell ref="A700:D700"/>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J708"/>
    <mergeCell ref="A709:J709"/>
    <mergeCell ref="A710:J710"/>
    <mergeCell ref="A711:J711"/>
    <mergeCell ref="A712:J746"/>
    <mergeCell ref="A748:G748"/>
    <mergeCell ref="H748:J748"/>
    <mergeCell ref="A750:J750"/>
    <mergeCell ref="A751:D751"/>
    <mergeCell ref="E751:J752"/>
    <mergeCell ref="A752:D752"/>
    <mergeCell ref="A753:D753"/>
    <mergeCell ref="E753:J753"/>
    <mergeCell ref="E754:F754"/>
    <mergeCell ref="G754:H754"/>
    <mergeCell ref="I754:J754"/>
    <mergeCell ref="A755:D755"/>
    <mergeCell ref="E755:F755"/>
    <mergeCell ref="G755:H755"/>
    <mergeCell ref="I755:J755"/>
    <mergeCell ref="A756:D756"/>
    <mergeCell ref="E756:F756"/>
    <mergeCell ref="G756:H756"/>
    <mergeCell ref="I756:J756"/>
    <mergeCell ref="A757:D757"/>
    <mergeCell ref="E757:F757"/>
    <mergeCell ref="G757:H757"/>
    <mergeCell ref="I757:J757"/>
    <mergeCell ref="A758:D758"/>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J766"/>
    <mergeCell ref="A767:J767"/>
    <mergeCell ref="A768:J768"/>
    <mergeCell ref="A769:J769"/>
    <mergeCell ref="A770:J804"/>
    <mergeCell ref="A806:G806"/>
    <mergeCell ref="H806:J806"/>
    <mergeCell ref="A808:J808"/>
    <mergeCell ref="A809:D809"/>
    <mergeCell ref="E809:J810"/>
    <mergeCell ref="A810:D810"/>
    <mergeCell ref="A811:D811"/>
    <mergeCell ref="E811:J811"/>
    <mergeCell ref="E812:F812"/>
    <mergeCell ref="G812:H812"/>
    <mergeCell ref="I812:J812"/>
    <mergeCell ref="A813:D813"/>
    <mergeCell ref="E813:F813"/>
    <mergeCell ref="G813:H813"/>
    <mergeCell ref="I813:J813"/>
    <mergeCell ref="A814:D814"/>
    <mergeCell ref="E814:F814"/>
    <mergeCell ref="G814:H814"/>
    <mergeCell ref="I814:J814"/>
    <mergeCell ref="A815:D815"/>
    <mergeCell ref="E815:F815"/>
    <mergeCell ref="G815:H815"/>
    <mergeCell ref="I815:J815"/>
    <mergeCell ref="A816:D816"/>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J824"/>
    <mergeCell ref="A825:J825"/>
    <mergeCell ref="A826:J826"/>
    <mergeCell ref="A827:J827"/>
    <mergeCell ref="A828:J862"/>
    <mergeCell ref="A864:G864"/>
    <mergeCell ref="H864:J864"/>
    <mergeCell ref="A866:J866"/>
    <mergeCell ref="A867:D867"/>
    <mergeCell ref="E867:J868"/>
    <mergeCell ref="A868:D868"/>
    <mergeCell ref="A869:D869"/>
    <mergeCell ref="E869:J869"/>
    <mergeCell ref="E870:F870"/>
    <mergeCell ref="G870:H870"/>
    <mergeCell ref="I870:J870"/>
    <mergeCell ref="A871:D871"/>
    <mergeCell ref="E871:F871"/>
    <mergeCell ref="G871:H871"/>
    <mergeCell ref="I871:J871"/>
    <mergeCell ref="A872:D872"/>
    <mergeCell ref="E872:F872"/>
    <mergeCell ref="G872:H872"/>
    <mergeCell ref="I872:J872"/>
    <mergeCell ref="A873:D873"/>
    <mergeCell ref="E873:F873"/>
    <mergeCell ref="G873:H873"/>
    <mergeCell ref="I873:J873"/>
    <mergeCell ref="A874:D874"/>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J882"/>
    <mergeCell ref="A883:J883"/>
    <mergeCell ref="A884:J884"/>
    <mergeCell ref="A885:J885"/>
    <mergeCell ref="A886:J920"/>
    <mergeCell ref="A922:G922"/>
    <mergeCell ref="H922:J922"/>
    <mergeCell ref="A924:J924"/>
    <mergeCell ref="A925:D925"/>
    <mergeCell ref="E925:J926"/>
    <mergeCell ref="A926:D926"/>
    <mergeCell ref="A927:D927"/>
    <mergeCell ref="E927:J927"/>
    <mergeCell ref="E928:F928"/>
    <mergeCell ref="G928:H928"/>
    <mergeCell ref="I928:J928"/>
    <mergeCell ref="A929:D929"/>
    <mergeCell ref="E929:F929"/>
    <mergeCell ref="G929:H929"/>
    <mergeCell ref="I929:J929"/>
    <mergeCell ref="A930:D930"/>
    <mergeCell ref="E930:F930"/>
    <mergeCell ref="G930:H930"/>
    <mergeCell ref="I930:J930"/>
    <mergeCell ref="A931:D931"/>
    <mergeCell ref="E931:F931"/>
    <mergeCell ref="G931:H931"/>
    <mergeCell ref="I931:J931"/>
    <mergeCell ref="A932:D932"/>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41:J941"/>
    <mergeCell ref="A942:J942"/>
    <mergeCell ref="A943:J943"/>
    <mergeCell ref="A944:J978"/>
    <mergeCell ref="A938:D938"/>
    <mergeCell ref="E938:F938"/>
    <mergeCell ref="G938:H938"/>
    <mergeCell ref="I938:J938"/>
    <mergeCell ref="A939:D939"/>
    <mergeCell ref="E939:F939"/>
    <mergeCell ref="G939:H939"/>
    <mergeCell ref="I939:J939"/>
    <mergeCell ref="A940:J940"/>
  </mergeCells>
  <phoneticPr fontId="2" type="noConversion"/>
  <dataValidations xWindow="807" yWindow="385" count="13">
    <dataValidation allowBlank="1" showInputMessage="1" showErrorMessage="1" error="Entries not permitted in this cell." prompt="Leave cell blank." sqref="E138:J138 E190:J190 E243:J243 E299:J299 E357:J357 E413:J413 E471:J471 E529:J529 E587:J587 E645:J645 E703:J703 E761:J761 E819:J819 E877:J877 E935:J935" xr:uid="{00000000-0002-0000-0500-000000000000}"/>
    <dataValidation type="whole" allowBlank="1" showInputMessage="1" showErrorMessage="1" error="Must enter amount in whole dollars." sqref="E132:J137 E139:F141 E184:J189 E191:F193 E237:J242 E244:F246 E293:J298 E300:F302 E351:J356 E358:F360 E407:J412 E414:F416 E465:J470 E472:F474 E523:J528 E530:F532 E581:J586 E588:F590 E639:J644 E646:F648 E697:J702 E704:F706 E755:J760 E762:F764 E813:J818 E820:F822 E871:J876 E878:F880 E929:J934 E936:F938" xr:uid="{00000000-0002-0000-0500-000001000000}">
      <formula1>0</formula1>
      <formula2>50000000</formula2>
    </dataValidation>
    <dataValidation type="whole" allowBlank="1" showInputMessage="1" showErrorMessage="1" error="Leave blank or enter amount in whole dollars." sqref="G139:J141 G191:J193 G244:J246 G300:J302 G358:J360 G414:J416 G472:J474 G530:J532 G588:J590 G646:J648 G704:J706 G762:J764 G820:J822 G878:J880 G936:J938" xr:uid="{00000000-0002-0000-0500-000002000000}">
      <formula1>0</formula1>
      <formula2>50000000</formula2>
    </dataValidation>
    <dataValidation type="textLength" allowBlank="1" showInputMessage="1" showErrorMessage="1" prompt="Leave Blank or Describe Other Expenditure. " sqref="A139:D141 A191:D193 A244:D246 A300:D302 A358:D360 A414:D416 A472:D474 A530:D532 A588:D590 A646:D648 A704:D706 A762:D764 A820:D822 A878:D880 A936:D938" xr:uid="{00000000-0002-0000-0500-000003000000}">
      <formula1>1</formula1>
      <formula2>35</formula2>
    </dataValidation>
    <dataValidation allowBlank="1" showInputMessage="1" showErrorMessage="1" error="Total is automatically calculated." prompt=" Amount Automatically Calculated. " sqref="E142:J142 E194:J194 E247:J247 E303:J303 E361:J361 E417:J417 E475:J475 E533:J533 E591:J591 E649:J649 E707:J707 E765:J765 E823:J823 E881:J881 E939:J939"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49:J349 E405:J405 E463:J463 E521:J521 E579:J579 E637:J637 E695:J695 E753:J753 E811:J811 E869:J869 E927:J927 E291:J291"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3:J404 E461:J462 E519:J520 E577:J578 E635:J636 E693:J694 E751:J752 E809:J810 E867:J868 E925:J926"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0:J804"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4:J978 A712:J746 A199:J226 A422:J456 A480:J514 A538:J572 A596:J630 A828:J862 A886:J920 A654:J688 A252:J283 A308:J342 A366:J398" xr:uid="{00000000-0002-0000-0500-00000C000000}"/>
  </dataValidations>
  <printOptions horizontalCentered="1" gridLines="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abSelected="1" topLeftCell="A706"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Santa Barbara</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1"/>
      <c r="F6" s="562"/>
      <c r="G6" s="562"/>
      <c r="H6" s="562"/>
      <c r="I6" s="562"/>
      <c r="J6" s="563"/>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Santa Barbara</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1"/>
      <c r="F61" s="562"/>
      <c r="G61" s="562"/>
      <c r="H61" s="562"/>
      <c r="I61" s="562"/>
      <c r="J61" s="563"/>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Santa Barbara</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1"/>
      <c r="F117" s="562"/>
      <c r="G117" s="562"/>
      <c r="H117" s="562"/>
      <c r="I117" s="562"/>
      <c r="J117" s="563"/>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Santa Barbara</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1"/>
      <c r="F172" s="562"/>
      <c r="G172" s="562"/>
      <c r="H172" s="562"/>
      <c r="I172" s="562"/>
      <c r="J172" s="563"/>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Santa Barbara</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1"/>
      <c r="F227" s="562"/>
      <c r="G227" s="562"/>
      <c r="H227" s="562"/>
      <c r="I227" s="562"/>
      <c r="J227" s="563"/>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Santa Barbara</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8" t="s">
        <v>535</v>
      </c>
      <c r="F283" s="558"/>
      <c r="G283" s="558" t="s">
        <v>533</v>
      </c>
      <c r="H283" s="558"/>
      <c r="I283" s="559" t="s">
        <v>849</v>
      </c>
      <c r="J283" s="560"/>
    </row>
    <row r="284" spans="1:10" x14ac:dyDescent="0.2">
      <c r="A284" s="457" t="s">
        <v>527</v>
      </c>
      <c r="B284" s="458"/>
      <c r="C284" s="458"/>
      <c r="D284" s="459"/>
      <c r="E284" s="554"/>
      <c r="F284" s="555"/>
      <c r="G284" s="554"/>
      <c r="H284" s="555"/>
      <c r="I284" s="556"/>
      <c r="J284" s="557"/>
    </row>
    <row r="285" spans="1:10" x14ac:dyDescent="0.2">
      <c r="A285" s="462" t="s">
        <v>528</v>
      </c>
      <c r="B285" s="463"/>
      <c r="C285" s="463"/>
      <c r="D285" s="464"/>
      <c r="E285" s="542"/>
      <c r="F285" s="543"/>
      <c r="G285" s="544"/>
      <c r="H285" s="545"/>
      <c r="I285" s="548"/>
      <c r="J285" s="549"/>
    </row>
    <row r="286" spans="1:10" x14ac:dyDescent="0.2">
      <c r="A286" s="457" t="s">
        <v>529</v>
      </c>
      <c r="B286" s="458"/>
      <c r="C286" s="458"/>
      <c r="D286" s="459"/>
      <c r="E286" s="554"/>
      <c r="F286" s="555"/>
      <c r="G286" s="554"/>
      <c r="H286" s="555"/>
      <c r="I286" s="556"/>
      <c r="J286" s="557"/>
    </row>
    <row r="287" spans="1:10" x14ac:dyDescent="0.2">
      <c r="A287" s="462" t="s">
        <v>530</v>
      </c>
      <c r="B287" s="463"/>
      <c r="C287" s="463"/>
      <c r="D287" s="464"/>
      <c r="E287" s="542"/>
      <c r="F287" s="543"/>
      <c r="G287" s="544"/>
      <c r="H287" s="545"/>
      <c r="I287" s="548"/>
      <c r="J287" s="549"/>
    </row>
    <row r="288" spans="1:10" x14ac:dyDescent="0.2">
      <c r="A288" s="457" t="s">
        <v>531</v>
      </c>
      <c r="B288" s="458"/>
      <c r="C288" s="458"/>
      <c r="D288" s="459"/>
      <c r="E288" s="554"/>
      <c r="F288" s="555"/>
      <c r="G288" s="554"/>
      <c r="H288" s="555"/>
      <c r="I288" s="556"/>
      <c r="J288" s="557"/>
    </row>
    <row r="289" spans="1:10" x14ac:dyDescent="0.2">
      <c r="A289" s="462" t="s">
        <v>532</v>
      </c>
      <c r="B289" s="463"/>
      <c r="C289" s="463"/>
      <c r="D289" s="464"/>
      <c r="E289" s="542"/>
      <c r="F289" s="543"/>
      <c r="G289" s="544"/>
      <c r="H289" s="545"/>
      <c r="I289" s="548"/>
      <c r="J289" s="549"/>
    </row>
    <row r="290" spans="1:10" x14ac:dyDescent="0.2">
      <c r="A290" s="457" t="s">
        <v>537</v>
      </c>
      <c r="B290" s="458"/>
      <c r="C290" s="458"/>
      <c r="D290" s="459"/>
      <c r="E290" s="550"/>
      <c r="F290" s="551"/>
      <c r="G290" s="550"/>
      <c r="H290" s="551"/>
      <c r="I290" s="552"/>
      <c r="J290" s="553"/>
    </row>
    <row r="291" spans="1:10" x14ac:dyDescent="0.2">
      <c r="A291" s="445"/>
      <c r="B291" s="446"/>
      <c r="C291" s="446"/>
      <c r="D291" s="447"/>
      <c r="E291" s="542"/>
      <c r="F291" s="543"/>
      <c r="G291" s="544"/>
      <c r="H291" s="545"/>
      <c r="I291" s="544"/>
      <c r="J291" s="545"/>
    </row>
    <row r="292" spans="1:10" x14ac:dyDescent="0.2">
      <c r="A292" s="445"/>
      <c r="B292" s="446"/>
      <c r="C292" s="446"/>
      <c r="D292" s="447"/>
      <c r="E292" s="542"/>
      <c r="F292" s="543"/>
      <c r="G292" s="544"/>
      <c r="H292" s="545"/>
      <c r="I292" s="544"/>
      <c r="J292" s="545"/>
    </row>
    <row r="293" spans="1:10" x14ac:dyDescent="0.2">
      <c r="A293" s="445"/>
      <c r="B293" s="446"/>
      <c r="C293" s="446"/>
      <c r="D293" s="447"/>
      <c r="E293" s="542"/>
      <c r="F293" s="543"/>
      <c r="G293" s="544"/>
      <c r="H293" s="545"/>
      <c r="I293" s="544"/>
      <c r="J293" s="545"/>
    </row>
    <row r="294" spans="1:10" x14ac:dyDescent="0.2">
      <c r="A294" s="450" t="s">
        <v>534</v>
      </c>
      <c r="B294" s="451"/>
      <c r="C294" s="451"/>
      <c r="D294" s="452"/>
      <c r="E294" s="546">
        <f>SUM(E284:E293)</f>
        <v>0</v>
      </c>
      <c r="F294" s="547"/>
      <c r="G294" s="546">
        <f>SUM(G284:G293)</f>
        <v>0</v>
      </c>
      <c r="H294" s="547"/>
      <c r="I294" s="546">
        <f>SUM(I284:I293)</f>
        <v>0</v>
      </c>
      <c r="J294" s="547"/>
    </row>
    <row r="295" spans="1:10" ht="13.15" customHeight="1" x14ac:dyDescent="0.2">
      <c r="A295" s="454" t="s">
        <v>861</v>
      </c>
      <c r="B295" s="536"/>
      <c r="C295" s="536"/>
      <c r="D295" s="536"/>
      <c r="E295" s="536"/>
      <c r="F295" s="536"/>
      <c r="G295" s="536"/>
      <c r="H295" s="536"/>
      <c r="I295" s="536"/>
      <c r="J295" s="537"/>
    </row>
    <row r="296" spans="1:10" ht="13.15" customHeight="1" x14ac:dyDescent="0.2">
      <c r="A296" s="431" t="s">
        <v>862</v>
      </c>
      <c r="B296" s="538"/>
      <c r="C296" s="538"/>
      <c r="D296" s="538"/>
      <c r="E296" s="538"/>
      <c r="F296" s="538"/>
      <c r="G296" s="538"/>
      <c r="H296" s="538"/>
      <c r="I296" s="538"/>
      <c r="J296" s="539"/>
    </row>
    <row r="297" spans="1:10" ht="13.15" customHeight="1" x14ac:dyDescent="0.2">
      <c r="A297" s="431" t="s">
        <v>863</v>
      </c>
      <c r="B297" s="538"/>
      <c r="C297" s="538"/>
      <c r="D297" s="538"/>
      <c r="E297" s="538"/>
      <c r="F297" s="538"/>
      <c r="G297" s="538"/>
      <c r="H297" s="538"/>
      <c r="I297" s="538"/>
      <c r="J297" s="539"/>
    </row>
    <row r="298" spans="1:10" ht="13.15" customHeight="1" x14ac:dyDescent="0.2">
      <c r="A298" s="434" t="s">
        <v>864</v>
      </c>
      <c r="B298" s="540"/>
      <c r="C298" s="540"/>
      <c r="D298" s="540"/>
      <c r="E298" s="540"/>
      <c r="F298" s="540"/>
      <c r="G298" s="540"/>
      <c r="H298" s="540"/>
      <c r="I298" s="540"/>
      <c r="J298" s="541"/>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Santa Barbara</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8" t="s">
        <v>535</v>
      </c>
      <c r="F336" s="558"/>
      <c r="G336" s="558" t="s">
        <v>533</v>
      </c>
      <c r="H336" s="558"/>
      <c r="I336" s="559" t="s">
        <v>849</v>
      </c>
      <c r="J336" s="560"/>
    </row>
    <row r="337" spans="1:10" x14ac:dyDescent="0.2">
      <c r="A337" s="457" t="s">
        <v>527</v>
      </c>
      <c r="B337" s="458"/>
      <c r="C337" s="458"/>
      <c r="D337" s="459"/>
      <c r="E337" s="554"/>
      <c r="F337" s="555"/>
      <c r="G337" s="554"/>
      <c r="H337" s="555"/>
      <c r="I337" s="556"/>
      <c r="J337" s="557"/>
    </row>
    <row r="338" spans="1:10" x14ac:dyDescent="0.2">
      <c r="A338" s="462" t="s">
        <v>528</v>
      </c>
      <c r="B338" s="463"/>
      <c r="C338" s="463"/>
      <c r="D338" s="464"/>
      <c r="E338" s="542"/>
      <c r="F338" s="543"/>
      <c r="G338" s="544"/>
      <c r="H338" s="545"/>
      <c r="I338" s="548"/>
      <c r="J338" s="549"/>
    </row>
    <row r="339" spans="1:10" x14ac:dyDescent="0.2">
      <c r="A339" s="457" t="s">
        <v>529</v>
      </c>
      <c r="B339" s="458"/>
      <c r="C339" s="458"/>
      <c r="D339" s="459"/>
      <c r="E339" s="554"/>
      <c r="F339" s="555"/>
      <c r="G339" s="554"/>
      <c r="H339" s="555"/>
      <c r="I339" s="556"/>
      <c r="J339" s="557"/>
    </row>
    <row r="340" spans="1:10" x14ac:dyDescent="0.2">
      <c r="A340" s="462" t="s">
        <v>530</v>
      </c>
      <c r="B340" s="463"/>
      <c r="C340" s="463"/>
      <c r="D340" s="464"/>
      <c r="E340" s="542"/>
      <c r="F340" s="543"/>
      <c r="G340" s="544"/>
      <c r="H340" s="545"/>
      <c r="I340" s="548"/>
      <c r="J340" s="549"/>
    </row>
    <row r="341" spans="1:10" x14ac:dyDescent="0.2">
      <c r="A341" s="457" t="s">
        <v>531</v>
      </c>
      <c r="B341" s="458"/>
      <c r="C341" s="458"/>
      <c r="D341" s="459"/>
      <c r="E341" s="554"/>
      <c r="F341" s="555"/>
      <c r="G341" s="554"/>
      <c r="H341" s="555"/>
      <c r="I341" s="556"/>
      <c r="J341" s="557"/>
    </row>
    <row r="342" spans="1:10" x14ac:dyDescent="0.2">
      <c r="A342" s="462" t="s">
        <v>532</v>
      </c>
      <c r="B342" s="463"/>
      <c r="C342" s="463"/>
      <c r="D342" s="464"/>
      <c r="E342" s="542"/>
      <c r="F342" s="543"/>
      <c r="G342" s="544"/>
      <c r="H342" s="545"/>
      <c r="I342" s="548"/>
      <c r="J342" s="549"/>
    </row>
    <row r="343" spans="1:10" x14ac:dyDescent="0.2">
      <c r="A343" s="457" t="s">
        <v>537</v>
      </c>
      <c r="B343" s="458"/>
      <c r="C343" s="458"/>
      <c r="D343" s="459"/>
      <c r="E343" s="550"/>
      <c r="F343" s="551"/>
      <c r="G343" s="550"/>
      <c r="H343" s="551"/>
      <c r="I343" s="552"/>
      <c r="J343" s="553"/>
    </row>
    <row r="344" spans="1:10" x14ac:dyDescent="0.2">
      <c r="A344" s="445"/>
      <c r="B344" s="446"/>
      <c r="C344" s="446"/>
      <c r="D344" s="447"/>
      <c r="E344" s="542"/>
      <c r="F344" s="543"/>
      <c r="G344" s="544"/>
      <c r="H344" s="545"/>
      <c r="I344" s="544"/>
      <c r="J344" s="545"/>
    </row>
    <row r="345" spans="1:10" x14ac:dyDescent="0.2">
      <c r="A345" s="445"/>
      <c r="B345" s="446"/>
      <c r="C345" s="446"/>
      <c r="D345" s="447"/>
      <c r="E345" s="542"/>
      <c r="F345" s="543"/>
      <c r="G345" s="544"/>
      <c r="H345" s="545"/>
      <c r="I345" s="544"/>
      <c r="J345" s="545"/>
    </row>
    <row r="346" spans="1:10" x14ac:dyDescent="0.2">
      <c r="A346" s="445"/>
      <c r="B346" s="446"/>
      <c r="C346" s="446"/>
      <c r="D346" s="447"/>
      <c r="E346" s="542"/>
      <c r="F346" s="543"/>
      <c r="G346" s="544"/>
      <c r="H346" s="545"/>
      <c r="I346" s="544"/>
      <c r="J346" s="545"/>
    </row>
    <row r="347" spans="1:10" x14ac:dyDescent="0.2">
      <c r="A347" s="450" t="s">
        <v>534</v>
      </c>
      <c r="B347" s="451"/>
      <c r="C347" s="451"/>
      <c r="D347" s="452"/>
      <c r="E347" s="546">
        <f>SUM(E337:E346)</f>
        <v>0</v>
      </c>
      <c r="F347" s="547"/>
      <c r="G347" s="546">
        <f>SUM(G337:G346)</f>
        <v>0</v>
      </c>
      <c r="H347" s="547"/>
      <c r="I347" s="546">
        <f>SUM(I337:I346)</f>
        <v>0</v>
      </c>
      <c r="J347" s="547"/>
    </row>
    <row r="348" spans="1:10" ht="13.15" customHeight="1" x14ac:dyDescent="0.2">
      <c r="A348" s="454" t="s">
        <v>861</v>
      </c>
      <c r="B348" s="536"/>
      <c r="C348" s="536"/>
      <c r="D348" s="536"/>
      <c r="E348" s="536"/>
      <c r="F348" s="536"/>
      <c r="G348" s="536"/>
      <c r="H348" s="536"/>
      <c r="I348" s="536"/>
      <c r="J348" s="537"/>
    </row>
    <row r="349" spans="1:10" ht="13.15" customHeight="1" x14ac:dyDescent="0.2">
      <c r="A349" s="431" t="s">
        <v>862</v>
      </c>
      <c r="B349" s="538"/>
      <c r="C349" s="538"/>
      <c r="D349" s="538"/>
      <c r="E349" s="538"/>
      <c r="F349" s="538"/>
      <c r="G349" s="538"/>
      <c r="H349" s="538"/>
      <c r="I349" s="538"/>
      <c r="J349" s="539"/>
    </row>
    <row r="350" spans="1:10" ht="13.15" customHeight="1" x14ac:dyDescent="0.2">
      <c r="A350" s="431" t="s">
        <v>863</v>
      </c>
      <c r="B350" s="538"/>
      <c r="C350" s="538"/>
      <c r="D350" s="538"/>
      <c r="E350" s="538"/>
      <c r="F350" s="538"/>
      <c r="G350" s="538"/>
      <c r="H350" s="538"/>
      <c r="I350" s="538"/>
      <c r="J350" s="539"/>
    </row>
    <row r="351" spans="1:10" ht="13.15" customHeight="1" x14ac:dyDescent="0.2">
      <c r="A351" s="434" t="s">
        <v>864</v>
      </c>
      <c r="B351" s="540"/>
      <c r="C351" s="540"/>
      <c r="D351" s="540"/>
      <c r="E351" s="540"/>
      <c r="F351" s="540"/>
      <c r="G351" s="540"/>
      <c r="H351" s="540"/>
      <c r="I351" s="540"/>
      <c r="J351" s="541"/>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Santa Barbara</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8" t="s">
        <v>535</v>
      </c>
      <c r="F390" s="558"/>
      <c r="G390" s="558" t="s">
        <v>533</v>
      </c>
      <c r="H390" s="558"/>
      <c r="I390" s="559" t="s">
        <v>849</v>
      </c>
      <c r="J390" s="560"/>
    </row>
    <row r="391" spans="1:10" x14ac:dyDescent="0.2">
      <c r="A391" s="457" t="s">
        <v>527</v>
      </c>
      <c r="B391" s="458"/>
      <c r="C391" s="458"/>
      <c r="D391" s="459"/>
      <c r="E391" s="554"/>
      <c r="F391" s="555"/>
      <c r="G391" s="554"/>
      <c r="H391" s="555"/>
      <c r="I391" s="556"/>
      <c r="J391" s="557"/>
    </row>
    <row r="392" spans="1:10" x14ac:dyDescent="0.2">
      <c r="A392" s="462" t="s">
        <v>528</v>
      </c>
      <c r="B392" s="463"/>
      <c r="C392" s="463"/>
      <c r="D392" s="464"/>
      <c r="E392" s="542"/>
      <c r="F392" s="543"/>
      <c r="G392" s="544"/>
      <c r="H392" s="545"/>
      <c r="I392" s="548"/>
      <c r="J392" s="549"/>
    </row>
    <row r="393" spans="1:10" x14ac:dyDescent="0.2">
      <c r="A393" s="457" t="s">
        <v>529</v>
      </c>
      <c r="B393" s="458"/>
      <c r="C393" s="458"/>
      <c r="D393" s="459"/>
      <c r="E393" s="554"/>
      <c r="F393" s="555"/>
      <c r="G393" s="554"/>
      <c r="H393" s="555"/>
      <c r="I393" s="556"/>
      <c r="J393" s="557"/>
    </row>
    <row r="394" spans="1:10" x14ac:dyDescent="0.2">
      <c r="A394" s="462" t="s">
        <v>530</v>
      </c>
      <c r="B394" s="463"/>
      <c r="C394" s="463"/>
      <c r="D394" s="464"/>
      <c r="E394" s="542"/>
      <c r="F394" s="543"/>
      <c r="G394" s="544"/>
      <c r="H394" s="545"/>
      <c r="I394" s="548"/>
      <c r="J394" s="549"/>
    </row>
    <row r="395" spans="1:10" x14ac:dyDescent="0.2">
      <c r="A395" s="457" t="s">
        <v>531</v>
      </c>
      <c r="B395" s="458"/>
      <c r="C395" s="458"/>
      <c r="D395" s="459"/>
      <c r="E395" s="554"/>
      <c r="F395" s="555"/>
      <c r="G395" s="554"/>
      <c r="H395" s="555"/>
      <c r="I395" s="556"/>
      <c r="J395" s="557"/>
    </row>
    <row r="396" spans="1:10" x14ac:dyDescent="0.2">
      <c r="A396" s="462" t="s">
        <v>532</v>
      </c>
      <c r="B396" s="463"/>
      <c r="C396" s="463"/>
      <c r="D396" s="464"/>
      <c r="E396" s="542"/>
      <c r="F396" s="543"/>
      <c r="G396" s="544"/>
      <c r="H396" s="545"/>
      <c r="I396" s="548"/>
      <c r="J396" s="549"/>
    </row>
    <row r="397" spans="1:10" x14ac:dyDescent="0.2">
      <c r="A397" s="457" t="s">
        <v>537</v>
      </c>
      <c r="B397" s="458"/>
      <c r="C397" s="458"/>
      <c r="D397" s="459"/>
      <c r="E397" s="550"/>
      <c r="F397" s="551"/>
      <c r="G397" s="550"/>
      <c r="H397" s="551"/>
      <c r="I397" s="552"/>
      <c r="J397" s="553"/>
    </row>
    <row r="398" spans="1:10" x14ac:dyDescent="0.2">
      <c r="A398" s="445"/>
      <c r="B398" s="446"/>
      <c r="C398" s="446"/>
      <c r="D398" s="447"/>
      <c r="E398" s="542"/>
      <c r="F398" s="543"/>
      <c r="G398" s="544"/>
      <c r="H398" s="545"/>
      <c r="I398" s="544"/>
      <c r="J398" s="545"/>
    </row>
    <row r="399" spans="1:10" x14ac:dyDescent="0.2">
      <c r="A399" s="445"/>
      <c r="B399" s="446"/>
      <c r="C399" s="446"/>
      <c r="D399" s="447"/>
      <c r="E399" s="542"/>
      <c r="F399" s="543"/>
      <c r="G399" s="544"/>
      <c r="H399" s="545"/>
      <c r="I399" s="544"/>
      <c r="J399" s="545"/>
    </row>
    <row r="400" spans="1:10" x14ac:dyDescent="0.2">
      <c r="A400" s="445"/>
      <c r="B400" s="446"/>
      <c r="C400" s="446"/>
      <c r="D400" s="447"/>
      <c r="E400" s="542"/>
      <c r="F400" s="543"/>
      <c r="G400" s="544"/>
      <c r="H400" s="545"/>
      <c r="I400" s="544"/>
      <c r="J400" s="545"/>
    </row>
    <row r="401" spans="1:10" x14ac:dyDescent="0.2">
      <c r="A401" s="450" t="s">
        <v>534</v>
      </c>
      <c r="B401" s="451"/>
      <c r="C401" s="451"/>
      <c r="D401" s="452"/>
      <c r="E401" s="546">
        <f>SUM(E391:E400)</f>
        <v>0</v>
      </c>
      <c r="F401" s="547"/>
      <c r="G401" s="546">
        <f>SUM(G391:G400)</f>
        <v>0</v>
      </c>
      <c r="H401" s="547"/>
      <c r="I401" s="546">
        <f>SUM(I391:I400)</f>
        <v>0</v>
      </c>
      <c r="J401" s="547"/>
    </row>
    <row r="402" spans="1:10" ht="13.15" customHeight="1" x14ac:dyDescent="0.2">
      <c r="A402" s="454" t="s">
        <v>861</v>
      </c>
      <c r="B402" s="536"/>
      <c r="C402" s="536"/>
      <c r="D402" s="536"/>
      <c r="E402" s="536"/>
      <c r="F402" s="536"/>
      <c r="G402" s="536"/>
      <c r="H402" s="536"/>
      <c r="I402" s="536"/>
      <c r="J402" s="537"/>
    </row>
    <row r="403" spans="1:10" ht="13.15" customHeight="1" x14ac:dyDescent="0.2">
      <c r="A403" s="431" t="s">
        <v>862</v>
      </c>
      <c r="B403" s="538"/>
      <c r="C403" s="538"/>
      <c r="D403" s="538"/>
      <c r="E403" s="538"/>
      <c r="F403" s="538"/>
      <c r="G403" s="538"/>
      <c r="H403" s="538"/>
      <c r="I403" s="538"/>
      <c r="J403" s="539"/>
    </row>
    <row r="404" spans="1:10" ht="13.15" customHeight="1" x14ac:dyDescent="0.2">
      <c r="A404" s="431" t="s">
        <v>863</v>
      </c>
      <c r="B404" s="538"/>
      <c r="C404" s="538"/>
      <c r="D404" s="538"/>
      <c r="E404" s="538"/>
      <c r="F404" s="538"/>
      <c r="G404" s="538"/>
      <c r="H404" s="538"/>
      <c r="I404" s="538"/>
      <c r="J404" s="539"/>
    </row>
    <row r="405" spans="1:10" ht="13.15" customHeight="1" x14ac:dyDescent="0.2">
      <c r="A405" s="434" t="s">
        <v>864</v>
      </c>
      <c r="B405" s="540"/>
      <c r="C405" s="540"/>
      <c r="D405" s="540"/>
      <c r="E405" s="540"/>
      <c r="F405" s="540"/>
      <c r="G405" s="540"/>
      <c r="H405" s="540"/>
      <c r="I405" s="540"/>
      <c r="J405" s="541"/>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Santa Barbara</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8" t="s">
        <v>535</v>
      </c>
      <c r="F444" s="558"/>
      <c r="G444" s="558" t="s">
        <v>533</v>
      </c>
      <c r="H444" s="558"/>
      <c r="I444" s="559" t="s">
        <v>849</v>
      </c>
      <c r="J444" s="560"/>
    </row>
    <row r="445" spans="1:10" x14ac:dyDescent="0.2">
      <c r="A445" s="457" t="s">
        <v>527</v>
      </c>
      <c r="B445" s="458"/>
      <c r="C445" s="458"/>
      <c r="D445" s="459"/>
      <c r="E445" s="554"/>
      <c r="F445" s="555"/>
      <c r="G445" s="554"/>
      <c r="H445" s="555"/>
      <c r="I445" s="556"/>
      <c r="J445" s="557"/>
    </row>
    <row r="446" spans="1:10" x14ac:dyDescent="0.2">
      <c r="A446" s="462" t="s">
        <v>528</v>
      </c>
      <c r="B446" s="463"/>
      <c r="C446" s="463"/>
      <c r="D446" s="464"/>
      <c r="E446" s="542"/>
      <c r="F446" s="543"/>
      <c r="G446" s="544"/>
      <c r="H446" s="545"/>
      <c r="I446" s="548"/>
      <c r="J446" s="549"/>
    </row>
    <row r="447" spans="1:10" x14ac:dyDescent="0.2">
      <c r="A447" s="457" t="s">
        <v>529</v>
      </c>
      <c r="B447" s="458"/>
      <c r="C447" s="458"/>
      <c r="D447" s="459"/>
      <c r="E447" s="554"/>
      <c r="F447" s="555"/>
      <c r="G447" s="554"/>
      <c r="H447" s="555"/>
      <c r="I447" s="556"/>
      <c r="J447" s="557"/>
    </row>
    <row r="448" spans="1:10" x14ac:dyDescent="0.2">
      <c r="A448" s="462" t="s">
        <v>530</v>
      </c>
      <c r="B448" s="463"/>
      <c r="C448" s="463"/>
      <c r="D448" s="464"/>
      <c r="E448" s="542"/>
      <c r="F448" s="543"/>
      <c r="G448" s="544"/>
      <c r="H448" s="545"/>
      <c r="I448" s="548"/>
      <c r="J448" s="549"/>
    </row>
    <row r="449" spans="1:10" x14ac:dyDescent="0.2">
      <c r="A449" s="457" t="s">
        <v>531</v>
      </c>
      <c r="B449" s="458"/>
      <c r="C449" s="458"/>
      <c r="D449" s="459"/>
      <c r="E449" s="554"/>
      <c r="F449" s="555"/>
      <c r="G449" s="554"/>
      <c r="H449" s="555"/>
      <c r="I449" s="556"/>
      <c r="J449" s="557"/>
    </row>
    <row r="450" spans="1:10" x14ac:dyDescent="0.2">
      <c r="A450" s="462" t="s">
        <v>532</v>
      </c>
      <c r="B450" s="463"/>
      <c r="C450" s="463"/>
      <c r="D450" s="464"/>
      <c r="E450" s="542"/>
      <c r="F450" s="543"/>
      <c r="G450" s="544"/>
      <c r="H450" s="545"/>
      <c r="I450" s="548"/>
      <c r="J450" s="549"/>
    </row>
    <row r="451" spans="1:10" x14ac:dyDescent="0.2">
      <c r="A451" s="457" t="s">
        <v>537</v>
      </c>
      <c r="B451" s="458"/>
      <c r="C451" s="458"/>
      <c r="D451" s="459"/>
      <c r="E451" s="550"/>
      <c r="F451" s="551"/>
      <c r="G451" s="550"/>
      <c r="H451" s="551"/>
      <c r="I451" s="552"/>
      <c r="J451" s="553"/>
    </row>
    <row r="452" spans="1:10" x14ac:dyDescent="0.2">
      <c r="A452" s="445"/>
      <c r="B452" s="446"/>
      <c r="C452" s="446"/>
      <c r="D452" s="447"/>
      <c r="E452" s="542"/>
      <c r="F452" s="543"/>
      <c r="G452" s="544"/>
      <c r="H452" s="545"/>
      <c r="I452" s="544"/>
      <c r="J452" s="545"/>
    </row>
    <row r="453" spans="1:10" x14ac:dyDescent="0.2">
      <c r="A453" s="445"/>
      <c r="B453" s="446"/>
      <c r="C453" s="446"/>
      <c r="D453" s="447"/>
      <c r="E453" s="542"/>
      <c r="F453" s="543"/>
      <c r="G453" s="544"/>
      <c r="H453" s="545"/>
      <c r="I453" s="544"/>
      <c r="J453" s="545"/>
    </row>
    <row r="454" spans="1:10" x14ac:dyDescent="0.2">
      <c r="A454" s="445"/>
      <c r="B454" s="446"/>
      <c r="C454" s="446"/>
      <c r="D454" s="447"/>
      <c r="E454" s="542"/>
      <c r="F454" s="543"/>
      <c r="G454" s="544"/>
      <c r="H454" s="545"/>
      <c r="I454" s="544"/>
      <c r="J454" s="545"/>
    </row>
    <row r="455" spans="1:10" x14ac:dyDescent="0.2">
      <c r="A455" s="450" t="s">
        <v>534</v>
      </c>
      <c r="B455" s="451"/>
      <c r="C455" s="451"/>
      <c r="D455" s="452"/>
      <c r="E455" s="546">
        <f>SUM(E445:E454)</f>
        <v>0</v>
      </c>
      <c r="F455" s="547"/>
      <c r="G455" s="546">
        <f>SUM(G445:G454)</f>
        <v>0</v>
      </c>
      <c r="H455" s="547"/>
      <c r="I455" s="546">
        <f>SUM(I445:I454)</f>
        <v>0</v>
      </c>
      <c r="J455" s="547"/>
    </row>
    <row r="456" spans="1:10" ht="13.15" customHeight="1" x14ac:dyDescent="0.2">
      <c r="A456" s="454" t="s">
        <v>861</v>
      </c>
      <c r="B456" s="536"/>
      <c r="C456" s="536"/>
      <c r="D456" s="536"/>
      <c r="E456" s="536"/>
      <c r="F456" s="536"/>
      <c r="G456" s="536"/>
      <c r="H456" s="536"/>
      <c r="I456" s="536"/>
      <c r="J456" s="537"/>
    </row>
    <row r="457" spans="1:10" ht="13.15" customHeight="1" x14ac:dyDescent="0.2">
      <c r="A457" s="431" t="s">
        <v>862</v>
      </c>
      <c r="B457" s="538"/>
      <c r="C457" s="538"/>
      <c r="D457" s="538"/>
      <c r="E457" s="538"/>
      <c r="F457" s="538"/>
      <c r="G457" s="538"/>
      <c r="H457" s="538"/>
      <c r="I457" s="538"/>
      <c r="J457" s="539"/>
    </row>
    <row r="458" spans="1:10" ht="13.15" customHeight="1" x14ac:dyDescent="0.2">
      <c r="A458" s="431" t="s">
        <v>863</v>
      </c>
      <c r="B458" s="538"/>
      <c r="C458" s="538"/>
      <c r="D458" s="538"/>
      <c r="E458" s="538"/>
      <c r="F458" s="538"/>
      <c r="G458" s="538"/>
      <c r="H458" s="538"/>
      <c r="I458" s="538"/>
      <c r="J458" s="539"/>
    </row>
    <row r="459" spans="1:10" ht="13.15" customHeight="1" x14ac:dyDescent="0.2">
      <c r="A459" s="434" t="s">
        <v>864</v>
      </c>
      <c r="B459" s="540"/>
      <c r="C459" s="540"/>
      <c r="D459" s="540"/>
      <c r="E459" s="540"/>
      <c r="F459" s="540"/>
      <c r="G459" s="540"/>
      <c r="H459" s="540"/>
      <c r="I459" s="540"/>
      <c r="J459" s="541"/>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Santa Barbara</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8" t="s">
        <v>535</v>
      </c>
      <c r="F498" s="558"/>
      <c r="G498" s="558" t="s">
        <v>533</v>
      </c>
      <c r="H498" s="558"/>
      <c r="I498" s="559" t="s">
        <v>849</v>
      </c>
      <c r="J498" s="560"/>
    </row>
    <row r="499" spans="1:10" x14ac:dyDescent="0.2">
      <c r="A499" s="457" t="s">
        <v>527</v>
      </c>
      <c r="B499" s="458"/>
      <c r="C499" s="458"/>
      <c r="D499" s="459"/>
      <c r="E499" s="554"/>
      <c r="F499" s="555"/>
      <c r="G499" s="554"/>
      <c r="H499" s="555"/>
      <c r="I499" s="556"/>
      <c r="J499" s="557"/>
    </row>
    <row r="500" spans="1:10" x14ac:dyDescent="0.2">
      <c r="A500" s="462" t="s">
        <v>528</v>
      </c>
      <c r="B500" s="463"/>
      <c r="C500" s="463"/>
      <c r="D500" s="464"/>
      <c r="E500" s="542"/>
      <c r="F500" s="543"/>
      <c r="G500" s="544"/>
      <c r="H500" s="545"/>
      <c r="I500" s="548"/>
      <c r="J500" s="549"/>
    </row>
    <row r="501" spans="1:10" x14ac:dyDescent="0.2">
      <c r="A501" s="457" t="s">
        <v>529</v>
      </c>
      <c r="B501" s="458"/>
      <c r="C501" s="458"/>
      <c r="D501" s="459"/>
      <c r="E501" s="554"/>
      <c r="F501" s="555"/>
      <c r="G501" s="554"/>
      <c r="H501" s="555"/>
      <c r="I501" s="556"/>
      <c r="J501" s="557"/>
    </row>
    <row r="502" spans="1:10" x14ac:dyDescent="0.2">
      <c r="A502" s="462" t="s">
        <v>530</v>
      </c>
      <c r="B502" s="463"/>
      <c r="C502" s="463"/>
      <c r="D502" s="464"/>
      <c r="E502" s="542"/>
      <c r="F502" s="543"/>
      <c r="G502" s="544"/>
      <c r="H502" s="545"/>
      <c r="I502" s="548"/>
      <c r="J502" s="549"/>
    </row>
    <row r="503" spans="1:10" x14ac:dyDescent="0.2">
      <c r="A503" s="457" t="s">
        <v>531</v>
      </c>
      <c r="B503" s="458"/>
      <c r="C503" s="458"/>
      <c r="D503" s="459"/>
      <c r="E503" s="554"/>
      <c r="F503" s="555"/>
      <c r="G503" s="554"/>
      <c r="H503" s="555"/>
      <c r="I503" s="556"/>
      <c r="J503" s="557"/>
    </row>
    <row r="504" spans="1:10" x14ac:dyDescent="0.2">
      <c r="A504" s="462" t="s">
        <v>532</v>
      </c>
      <c r="B504" s="463"/>
      <c r="C504" s="463"/>
      <c r="D504" s="464"/>
      <c r="E504" s="542"/>
      <c r="F504" s="543"/>
      <c r="G504" s="544"/>
      <c r="H504" s="545"/>
      <c r="I504" s="548"/>
      <c r="J504" s="549"/>
    </row>
    <row r="505" spans="1:10" x14ac:dyDescent="0.2">
      <c r="A505" s="457" t="s">
        <v>537</v>
      </c>
      <c r="B505" s="458"/>
      <c r="C505" s="458"/>
      <c r="D505" s="459"/>
      <c r="E505" s="550"/>
      <c r="F505" s="551"/>
      <c r="G505" s="550"/>
      <c r="H505" s="551"/>
      <c r="I505" s="552"/>
      <c r="J505" s="553"/>
    </row>
    <row r="506" spans="1:10" x14ac:dyDescent="0.2">
      <c r="A506" s="445"/>
      <c r="B506" s="446"/>
      <c r="C506" s="446"/>
      <c r="D506" s="447"/>
      <c r="E506" s="542"/>
      <c r="F506" s="543"/>
      <c r="G506" s="544"/>
      <c r="H506" s="545"/>
      <c r="I506" s="544"/>
      <c r="J506" s="545"/>
    </row>
    <row r="507" spans="1:10" x14ac:dyDescent="0.2">
      <c r="A507" s="445"/>
      <c r="B507" s="446"/>
      <c r="C507" s="446"/>
      <c r="D507" s="447"/>
      <c r="E507" s="542"/>
      <c r="F507" s="543"/>
      <c r="G507" s="544"/>
      <c r="H507" s="545"/>
      <c r="I507" s="544"/>
      <c r="J507" s="545"/>
    </row>
    <row r="508" spans="1:10" x14ac:dyDescent="0.2">
      <c r="A508" s="445"/>
      <c r="B508" s="446"/>
      <c r="C508" s="446"/>
      <c r="D508" s="447"/>
      <c r="E508" s="542"/>
      <c r="F508" s="543"/>
      <c r="G508" s="544"/>
      <c r="H508" s="545"/>
      <c r="I508" s="544"/>
      <c r="J508" s="545"/>
    </row>
    <row r="509" spans="1:10" x14ac:dyDescent="0.2">
      <c r="A509" s="450" t="s">
        <v>534</v>
      </c>
      <c r="B509" s="451"/>
      <c r="C509" s="451"/>
      <c r="D509" s="452"/>
      <c r="E509" s="546">
        <f>SUM(E499:E508)</f>
        <v>0</v>
      </c>
      <c r="F509" s="547"/>
      <c r="G509" s="546">
        <f>SUM(G499:G508)</f>
        <v>0</v>
      </c>
      <c r="H509" s="547"/>
      <c r="I509" s="546">
        <f>SUM(I499:I508)</f>
        <v>0</v>
      </c>
      <c r="J509" s="547"/>
    </row>
    <row r="510" spans="1:10" ht="13.15" customHeight="1" x14ac:dyDescent="0.2">
      <c r="A510" s="454" t="s">
        <v>861</v>
      </c>
      <c r="B510" s="536"/>
      <c r="C510" s="536"/>
      <c r="D510" s="536"/>
      <c r="E510" s="536"/>
      <c r="F510" s="536"/>
      <c r="G510" s="536"/>
      <c r="H510" s="536"/>
      <c r="I510" s="536"/>
      <c r="J510" s="537"/>
    </row>
    <row r="511" spans="1:10" ht="13.15" customHeight="1" x14ac:dyDescent="0.2">
      <c r="A511" s="431" t="s">
        <v>862</v>
      </c>
      <c r="B511" s="538"/>
      <c r="C511" s="538"/>
      <c r="D511" s="538"/>
      <c r="E511" s="538"/>
      <c r="F511" s="538"/>
      <c r="G511" s="538"/>
      <c r="H511" s="538"/>
      <c r="I511" s="538"/>
      <c r="J511" s="539"/>
    </row>
    <row r="512" spans="1:10" ht="13.15" customHeight="1" x14ac:dyDescent="0.2">
      <c r="A512" s="431" t="s">
        <v>863</v>
      </c>
      <c r="B512" s="538"/>
      <c r="C512" s="538"/>
      <c r="D512" s="538"/>
      <c r="E512" s="538"/>
      <c r="F512" s="538"/>
      <c r="G512" s="538"/>
      <c r="H512" s="538"/>
      <c r="I512" s="538"/>
      <c r="J512" s="539"/>
    </row>
    <row r="513" spans="1:10" ht="13.15" customHeight="1" x14ac:dyDescent="0.2">
      <c r="A513" s="434" t="s">
        <v>864</v>
      </c>
      <c r="B513" s="540"/>
      <c r="C513" s="540"/>
      <c r="D513" s="540"/>
      <c r="E513" s="540"/>
      <c r="F513" s="540"/>
      <c r="G513" s="540"/>
      <c r="H513" s="540"/>
      <c r="I513" s="540"/>
      <c r="J513" s="541"/>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Santa Barbara</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8" t="s">
        <v>535</v>
      </c>
      <c r="F552" s="558"/>
      <c r="G552" s="558" t="s">
        <v>533</v>
      </c>
      <c r="H552" s="558"/>
      <c r="I552" s="559" t="s">
        <v>849</v>
      </c>
      <c r="J552" s="560"/>
    </row>
    <row r="553" spans="1:10" x14ac:dyDescent="0.2">
      <c r="A553" s="457" t="s">
        <v>527</v>
      </c>
      <c r="B553" s="458"/>
      <c r="C553" s="458"/>
      <c r="D553" s="459"/>
      <c r="E553" s="554"/>
      <c r="F553" s="555"/>
      <c r="G553" s="554"/>
      <c r="H553" s="555"/>
      <c r="I553" s="556"/>
      <c r="J553" s="557"/>
    </row>
    <row r="554" spans="1:10" x14ac:dyDescent="0.2">
      <c r="A554" s="462" t="s">
        <v>528</v>
      </c>
      <c r="B554" s="463"/>
      <c r="C554" s="463"/>
      <c r="D554" s="464"/>
      <c r="E554" s="542"/>
      <c r="F554" s="543"/>
      <c r="G554" s="544"/>
      <c r="H554" s="545"/>
      <c r="I554" s="548"/>
      <c r="J554" s="549"/>
    </row>
    <row r="555" spans="1:10" x14ac:dyDescent="0.2">
      <c r="A555" s="457" t="s">
        <v>529</v>
      </c>
      <c r="B555" s="458"/>
      <c r="C555" s="458"/>
      <c r="D555" s="459"/>
      <c r="E555" s="554"/>
      <c r="F555" s="555"/>
      <c r="G555" s="554"/>
      <c r="H555" s="555"/>
      <c r="I555" s="556"/>
      <c r="J555" s="557"/>
    </row>
    <row r="556" spans="1:10" x14ac:dyDescent="0.2">
      <c r="A556" s="462" t="s">
        <v>530</v>
      </c>
      <c r="B556" s="463"/>
      <c r="C556" s="463"/>
      <c r="D556" s="464"/>
      <c r="E556" s="542"/>
      <c r="F556" s="543"/>
      <c r="G556" s="544"/>
      <c r="H556" s="545"/>
      <c r="I556" s="548"/>
      <c r="J556" s="549"/>
    </row>
    <row r="557" spans="1:10" x14ac:dyDescent="0.2">
      <c r="A557" s="457" t="s">
        <v>531</v>
      </c>
      <c r="B557" s="458"/>
      <c r="C557" s="458"/>
      <c r="D557" s="459"/>
      <c r="E557" s="554"/>
      <c r="F557" s="555"/>
      <c r="G557" s="554"/>
      <c r="H557" s="555"/>
      <c r="I557" s="556"/>
      <c r="J557" s="557"/>
    </row>
    <row r="558" spans="1:10" x14ac:dyDescent="0.2">
      <c r="A558" s="462" t="s">
        <v>532</v>
      </c>
      <c r="B558" s="463"/>
      <c r="C558" s="463"/>
      <c r="D558" s="464"/>
      <c r="E558" s="542"/>
      <c r="F558" s="543"/>
      <c r="G558" s="544"/>
      <c r="H558" s="545"/>
      <c r="I558" s="548"/>
      <c r="J558" s="549"/>
    </row>
    <row r="559" spans="1:10" x14ac:dyDescent="0.2">
      <c r="A559" s="457" t="s">
        <v>537</v>
      </c>
      <c r="B559" s="458"/>
      <c r="C559" s="458"/>
      <c r="D559" s="459"/>
      <c r="E559" s="550"/>
      <c r="F559" s="551"/>
      <c r="G559" s="550"/>
      <c r="H559" s="551"/>
      <c r="I559" s="552"/>
      <c r="J559" s="553"/>
    </row>
    <row r="560" spans="1:10" x14ac:dyDescent="0.2">
      <c r="A560" s="445"/>
      <c r="B560" s="446"/>
      <c r="C560" s="446"/>
      <c r="D560" s="447"/>
      <c r="E560" s="542"/>
      <c r="F560" s="543"/>
      <c r="G560" s="544"/>
      <c r="H560" s="545"/>
      <c r="I560" s="544"/>
      <c r="J560" s="545"/>
    </row>
    <row r="561" spans="1:10" x14ac:dyDescent="0.2">
      <c r="A561" s="445"/>
      <c r="B561" s="446"/>
      <c r="C561" s="446"/>
      <c r="D561" s="447"/>
      <c r="E561" s="542"/>
      <c r="F561" s="543"/>
      <c r="G561" s="544"/>
      <c r="H561" s="545"/>
      <c r="I561" s="544"/>
      <c r="J561" s="545"/>
    </row>
    <row r="562" spans="1:10" x14ac:dyDescent="0.2">
      <c r="A562" s="445"/>
      <c r="B562" s="446"/>
      <c r="C562" s="446"/>
      <c r="D562" s="447"/>
      <c r="E562" s="542"/>
      <c r="F562" s="543"/>
      <c r="G562" s="544"/>
      <c r="H562" s="545"/>
      <c r="I562" s="544"/>
      <c r="J562" s="545"/>
    </row>
    <row r="563" spans="1:10" x14ac:dyDescent="0.2">
      <c r="A563" s="450" t="s">
        <v>534</v>
      </c>
      <c r="B563" s="451"/>
      <c r="C563" s="451"/>
      <c r="D563" s="452"/>
      <c r="E563" s="546">
        <f>SUM(E553:E562)</f>
        <v>0</v>
      </c>
      <c r="F563" s="547"/>
      <c r="G563" s="546">
        <f>SUM(G553:G562)</f>
        <v>0</v>
      </c>
      <c r="H563" s="547"/>
      <c r="I563" s="546">
        <f>SUM(I553:I562)</f>
        <v>0</v>
      </c>
      <c r="J563" s="547"/>
    </row>
    <row r="564" spans="1:10" ht="13.15" customHeight="1" x14ac:dyDescent="0.2">
      <c r="A564" s="454" t="s">
        <v>861</v>
      </c>
      <c r="B564" s="536"/>
      <c r="C564" s="536"/>
      <c r="D564" s="536"/>
      <c r="E564" s="536"/>
      <c r="F564" s="536"/>
      <c r="G564" s="536"/>
      <c r="H564" s="536"/>
      <c r="I564" s="536"/>
      <c r="J564" s="537"/>
    </row>
    <row r="565" spans="1:10" ht="13.15" customHeight="1" x14ac:dyDescent="0.2">
      <c r="A565" s="431" t="s">
        <v>862</v>
      </c>
      <c r="B565" s="538"/>
      <c r="C565" s="538"/>
      <c r="D565" s="538"/>
      <c r="E565" s="538"/>
      <c r="F565" s="538"/>
      <c r="G565" s="538"/>
      <c r="H565" s="538"/>
      <c r="I565" s="538"/>
      <c r="J565" s="539"/>
    </row>
    <row r="566" spans="1:10" ht="13.15" customHeight="1" x14ac:dyDescent="0.2">
      <c r="A566" s="431" t="s">
        <v>863</v>
      </c>
      <c r="B566" s="538"/>
      <c r="C566" s="538"/>
      <c r="D566" s="538"/>
      <c r="E566" s="538"/>
      <c r="F566" s="538"/>
      <c r="G566" s="538"/>
      <c r="H566" s="538"/>
      <c r="I566" s="538"/>
      <c r="J566" s="539"/>
    </row>
    <row r="567" spans="1:10" ht="13.15" customHeight="1" x14ac:dyDescent="0.2">
      <c r="A567" s="434" t="s">
        <v>864</v>
      </c>
      <c r="B567" s="540"/>
      <c r="C567" s="540"/>
      <c r="D567" s="540"/>
      <c r="E567" s="540"/>
      <c r="F567" s="540"/>
      <c r="G567" s="540"/>
      <c r="H567" s="540"/>
      <c r="I567" s="540"/>
      <c r="J567" s="541"/>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Santa Barbara</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1" t="s">
        <v>808</v>
      </c>
      <c r="B605" s="512"/>
      <c r="C605" s="512"/>
      <c r="D605" s="512"/>
      <c r="E605" s="486"/>
      <c r="F605" s="487"/>
      <c r="G605" s="487"/>
      <c r="H605" s="487"/>
      <c r="I605" s="487"/>
      <c r="J605" s="488"/>
    </row>
    <row r="606" spans="1:10" x14ac:dyDescent="0.2">
      <c r="A606" s="58"/>
      <c r="B606" s="59"/>
      <c r="C606" s="59"/>
      <c r="D606" s="59"/>
      <c r="E606" s="535" t="s">
        <v>535</v>
      </c>
      <c r="F606" s="490"/>
      <c r="G606" s="535" t="s">
        <v>533</v>
      </c>
      <c r="H606" s="490"/>
      <c r="I606" s="491" t="s">
        <v>849</v>
      </c>
      <c r="J606" s="492"/>
    </row>
    <row r="607" spans="1:10" x14ac:dyDescent="0.2">
      <c r="A607" s="517" t="s">
        <v>527</v>
      </c>
      <c r="B607" s="517"/>
      <c r="C607" s="517"/>
      <c r="D607" s="517"/>
      <c r="E607" s="466"/>
      <c r="F607" s="466"/>
      <c r="G607" s="466"/>
      <c r="H607" s="466"/>
      <c r="I607" s="467"/>
      <c r="J607" s="467"/>
    </row>
    <row r="608" spans="1:10" x14ac:dyDescent="0.2">
      <c r="A608" s="513" t="s">
        <v>528</v>
      </c>
      <c r="B608" s="513"/>
      <c r="C608" s="513"/>
      <c r="D608" s="513"/>
      <c r="E608" s="448"/>
      <c r="F608" s="448"/>
      <c r="G608" s="449"/>
      <c r="H608" s="449"/>
      <c r="I608" s="465"/>
      <c r="J608" s="465"/>
    </row>
    <row r="609" spans="1:10" x14ac:dyDescent="0.2">
      <c r="A609" s="517" t="s">
        <v>529</v>
      </c>
      <c r="B609" s="517"/>
      <c r="C609" s="517"/>
      <c r="D609" s="517"/>
      <c r="E609" s="466"/>
      <c r="F609" s="466"/>
      <c r="G609" s="466"/>
      <c r="H609" s="466"/>
      <c r="I609" s="467"/>
      <c r="J609" s="467"/>
    </row>
    <row r="610" spans="1:10" x14ac:dyDescent="0.2">
      <c r="A610" s="513" t="s">
        <v>530</v>
      </c>
      <c r="B610" s="513"/>
      <c r="C610" s="513"/>
      <c r="D610" s="513"/>
      <c r="E610" s="448"/>
      <c r="F610" s="448"/>
      <c r="G610" s="449"/>
      <c r="H610" s="449"/>
      <c r="I610" s="465"/>
      <c r="J610" s="465"/>
    </row>
    <row r="611" spans="1:10" x14ac:dyDescent="0.2">
      <c r="A611" s="517" t="s">
        <v>531</v>
      </c>
      <c r="B611" s="517"/>
      <c r="C611" s="517"/>
      <c r="D611" s="517"/>
      <c r="E611" s="466"/>
      <c r="F611" s="466"/>
      <c r="G611" s="466"/>
      <c r="H611" s="466"/>
      <c r="I611" s="467"/>
      <c r="J611" s="467"/>
    </row>
    <row r="612" spans="1:10" x14ac:dyDescent="0.2">
      <c r="A612" s="513" t="s">
        <v>532</v>
      </c>
      <c r="B612" s="513"/>
      <c r="C612" s="513"/>
      <c r="D612" s="513"/>
      <c r="E612" s="448"/>
      <c r="F612" s="448"/>
      <c r="G612" s="449"/>
      <c r="H612" s="449"/>
      <c r="I612" s="465"/>
      <c r="J612" s="465"/>
    </row>
    <row r="613" spans="1:10" x14ac:dyDescent="0.2">
      <c r="A613" s="517" t="s">
        <v>537</v>
      </c>
      <c r="B613" s="517"/>
      <c r="C613" s="517"/>
      <c r="D613" s="517"/>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9" t="s">
        <v>534</v>
      </c>
      <c r="B617" s="529"/>
      <c r="C617" s="529"/>
      <c r="D617" s="529"/>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Santa Barbara</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1" t="s">
        <v>808</v>
      </c>
      <c r="B659" s="512"/>
      <c r="C659" s="512"/>
      <c r="D659" s="512"/>
      <c r="E659" s="486"/>
      <c r="F659" s="487"/>
      <c r="G659" s="487"/>
      <c r="H659" s="487"/>
      <c r="I659" s="487"/>
      <c r="J659" s="488"/>
    </row>
    <row r="660" spans="1:10" x14ac:dyDescent="0.2">
      <c r="A660" s="58"/>
      <c r="B660" s="59"/>
      <c r="C660" s="59"/>
      <c r="D660" s="59"/>
      <c r="E660" s="535" t="s">
        <v>535</v>
      </c>
      <c r="F660" s="490"/>
      <c r="G660" s="535" t="s">
        <v>533</v>
      </c>
      <c r="H660" s="490"/>
      <c r="I660" s="491" t="s">
        <v>849</v>
      </c>
      <c r="J660" s="492"/>
    </row>
    <row r="661" spans="1:10" x14ac:dyDescent="0.2">
      <c r="A661" s="517" t="s">
        <v>527</v>
      </c>
      <c r="B661" s="517"/>
      <c r="C661" s="517"/>
      <c r="D661" s="517"/>
      <c r="E661" s="466"/>
      <c r="F661" s="466"/>
      <c r="G661" s="466"/>
      <c r="H661" s="466"/>
      <c r="I661" s="467"/>
      <c r="J661" s="467"/>
    </row>
    <row r="662" spans="1:10" x14ac:dyDescent="0.2">
      <c r="A662" s="513" t="s">
        <v>528</v>
      </c>
      <c r="B662" s="513"/>
      <c r="C662" s="513"/>
      <c r="D662" s="513"/>
      <c r="E662" s="448"/>
      <c r="F662" s="448"/>
      <c r="G662" s="449"/>
      <c r="H662" s="449"/>
      <c r="I662" s="465"/>
      <c r="J662" s="465"/>
    </row>
    <row r="663" spans="1:10" x14ac:dyDescent="0.2">
      <c r="A663" s="517" t="s">
        <v>529</v>
      </c>
      <c r="B663" s="517"/>
      <c r="C663" s="517"/>
      <c r="D663" s="517"/>
      <c r="E663" s="466"/>
      <c r="F663" s="466"/>
      <c r="G663" s="466"/>
      <c r="H663" s="466"/>
      <c r="I663" s="467"/>
      <c r="J663" s="467"/>
    </row>
    <row r="664" spans="1:10" x14ac:dyDescent="0.2">
      <c r="A664" s="513" t="s">
        <v>530</v>
      </c>
      <c r="B664" s="513"/>
      <c r="C664" s="513"/>
      <c r="D664" s="513"/>
      <c r="E664" s="448"/>
      <c r="F664" s="448"/>
      <c r="G664" s="449"/>
      <c r="H664" s="449"/>
      <c r="I664" s="465"/>
      <c r="J664" s="465"/>
    </row>
    <row r="665" spans="1:10" x14ac:dyDescent="0.2">
      <c r="A665" s="517" t="s">
        <v>531</v>
      </c>
      <c r="B665" s="517"/>
      <c r="C665" s="517"/>
      <c r="D665" s="517"/>
      <c r="E665" s="466"/>
      <c r="F665" s="466"/>
      <c r="G665" s="466"/>
      <c r="H665" s="466"/>
      <c r="I665" s="467"/>
      <c r="J665" s="467"/>
    </row>
    <row r="666" spans="1:10" x14ac:dyDescent="0.2">
      <c r="A666" s="513" t="s">
        <v>532</v>
      </c>
      <c r="B666" s="513"/>
      <c r="C666" s="513"/>
      <c r="D666" s="513"/>
      <c r="E666" s="448"/>
      <c r="F666" s="448"/>
      <c r="G666" s="449"/>
      <c r="H666" s="449"/>
      <c r="I666" s="465"/>
      <c r="J666" s="465"/>
    </row>
    <row r="667" spans="1:10" x14ac:dyDescent="0.2">
      <c r="A667" s="517" t="s">
        <v>537</v>
      </c>
      <c r="B667" s="517"/>
      <c r="C667" s="517"/>
      <c r="D667" s="517"/>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9" t="s">
        <v>534</v>
      </c>
      <c r="B671" s="529"/>
      <c r="C671" s="529"/>
      <c r="D671" s="529"/>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Santa Barbara</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1" t="s">
        <v>808</v>
      </c>
      <c r="B713" s="512"/>
      <c r="C713" s="512"/>
      <c r="D713" s="512"/>
      <c r="E713" s="486"/>
      <c r="F713" s="487"/>
      <c r="G713" s="487"/>
      <c r="H713" s="487"/>
      <c r="I713" s="487"/>
      <c r="J713" s="488"/>
    </row>
    <row r="714" spans="1:10" x14ac:dyDescent="0.2">
      <c r="A714" s="58"/>
      <c r="B714" s="59"/>
      <c r="C714" s="59"/>
      <c r="D714" s="59"/>
      <c r="E714" s="535" t="s">
        <v>535</v>
      </c>
      <c r="F714" s="490"/>
      <c r="G714" s="535" t="s">
        <v>533</v>
      </c>
      <c r="H714" s="490"/>
      <c r="I714" s="491" t="s">
        <v>849</v>
      </c>
      <c r="J714" s="492"/>
    </row>
    <row r="715" spans="1:10" x14ac:dyDescent="0.2">
      <c r="A715" s="517" t="s">
        <v>527</v>
      </c>
      <c r="B715" s="517"/>
      <c r="C715" s="517"/>
      <c r="D715" s="517"/>
      <c r="E715" s="466"/>
      <c r="F715" s="466"/>
      <c r="G715" s="466"/>
      <c r="H715" s="466"/>
      <c r="I715" s="467"/>
      <c r="J715" s="467"/>
    </row>
    <row r="716" spans="1:10" x14ac:dyDescent="0.2">
      <c r="A716" s="513" t="s">
        <v>528</v>
      </c>
      <c r="B716" s="513"/>
      <c r="C716" s="513"/>
      <c r="D716" s="513"/>
      <c r="E716" s="448"/>
      <c r="F716" s="448"/>
      <c r="G716" s="449"/>
      <c r="H716" s="449"/>
      <c r="I716" s="465"/>
      <c r="J716" s="465"/>
    </row>
    <row r="717" spans="1:10" x14ac:dyDescent="0.2">
      <c r="A717" s="517" t="s">
        <v>529</v>
      </c>
      <c r="B717" s="517"/>
      <c r="C717" s="517"/>
      <c r="D717" s="517"/>
      <c r="E717" s="466"/>
      <c r="F717" s="466"/>
      <c r="G717" s="466"/>
      <c r="H717" s="466"/>
      <c r="I717" s="467"/>
      <c r="J717" s="467"/>
    </row>
    <row r="718" spans="1:10" x14ac:dyDescent="0.2">
      <c r="A718" s="513" t="s">
        <v>530</v>
      </c>
      <c r="B718" s="513"/>
      <c r="C718" s="513"/>
      <c r="D718" s="513"/>
      <c r="E718" s="448"/>
      <c r="F718" s="448"/>
      <c r="G718" s="449"/>
      <c r="H718" s="449"/>
      <c r="I718" s="465"/>
      <c r="J718" s="465"/>
    </row>
    <row r="719" spans="1:10" x14ac:dyDescent="0.2">
      <c r="A719" s="517" t="s">
        <v>531</v>
      </c>
      <c r="B719" s="517"/>
      <c r="C719" s="517"/>
      <c r="D719" s="517"/>
      <c r="E719" s="466"/>
      <c r="F719" s="466"/>
      <c r="G719" s="466"/>
      <c r="H719" s="466"/>
      <c r="I719" s="467"/>
      <c r="J719" s="467"/>
    </row>
    <row r="720" spans="1:10" x14ac:dyDescent="0.2">
      <c r="A720" s="513" t="s">
        <v>532</v>
      </c>
      <c r="B720" s="513"/>
      <c r="C720" s="513"/>
      <c r="D720" s="513"/>
      <c r="E720" s="448"/>
      <c r="F720" s="448"/>
      <c r="G720" s="449"/>
      <c r="H720" s="449"/>
      <c r="I720" s="465"/>
      <c r="J720" s="465"/>
    </row>
    <row r="721" spans="1:10" x14ac:dyDescent="0.2">
      <c r="A721" s="517" t="s">
        <v>537</v>
      </c>
      <c r="B721" s="517"/>
      <c r="C721" s="517"/>
      <c r="D721" s="517"/>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9" t="s">
        <v>534</v>
      </c>
      <c r="B725" s="529"/>
      <c r="C725" s="529"/>
      <c r="D725" s="529"/>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6" t="s">
        <v>848</v>
      </c>
      <c r="B762" s="377"/>
      <c r="C762" s="377"/>
      <c r="D762" s="377"/>
      <c r="E762" s="377"/>
      <c r="F762" s="377"/>
      <c r="G762" s="377"/>
      <c r="H762" s="374" t="str">
        <f>'CONTACT INFORMATION'!$A$24</f>
        <v>Santa Barbara</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1" t="s">
        <v>808</v>
      </c>
      <c r="B767" s="512"/>
      <c r="C767" s="512"/>
      <c r="D767" s="512"/>
      <c r="E767" s="486"/>
      <c r="F767" s="487"/>
      <c r="G767" s="487"/>
      <c r="H767" s="487"/>
      <c r="I767" s="487"/>
      <c r="J767" s="488"/>
    </row>
    <row r="768" spans="1:10" x14ac:dyDescent="0.2">
      <c r="A768" s="58"/>
      <c r="B768" s="59"/>
      <c r="C768" s="59"/>
      <c r="D768" s="59"/>
      <c r="E768" s="535" t="s">
        <v>535</v>
      </c>
      <c r="F768" s="490"/>
      <c r="G768" s="535" t="s">
        <v>533</v>
      </c>
      <c r="H768" s="490"/>
      <c r="I768" s="491" t="s">
        <v>849</v>
      </c>
      <c r="J768" s="492"/>
    </row>
    <row r="769" spans="1:10" x14ac:dyDescent="0.2">
      <c r="A769" s="517" t="s">
        <v>527</v>
      </c>
      <c r="B769" s="517"/>
      <c r="C769" s="517"/>
      <c r="D769" s="517"/>
      <c r="E769" s="466"/>
      <c r="F769" s="466"/>
      <c r="G769" s="466"/>
      <c r="H769" s="466"/>
      <c r="I769" s="467"/>
      <c r="J769" s="467"/>
    </row>
    <row r="770" spans="1:10" x14ac:dyDescent="0.2">
      <c r="A770" s="513" t="s">
        <v>528</v>
      </c>
      <c r="B770" s="513"/>
      <c r="C770" s="513"/>
      <c r="D770" s="513"/>
      <c r="E770" s="448"/>
      <c r="F770" s="448"/>
      <c r="G770" s="449"/>
      <c r="H770" s="449"/>
      <c r="I770" s="465"/>
      <c r="J770" s="465"/>
    </row>
    <row r="771" spans="1:10" x14ac:dyDescent="0.2">
      <c r="A771" s="517" t="s">
        <v>529</v>
      </c>
      <c r="B771" s="517"/>
      <c r="C771" s="517"/>
      <c r="D771" s="517"/>
      <c r="E771" s="466"/>
      <c r="F771" s="466"/>
      <c r="G771" s="466"/>
      <c r="H771" s="466"/>
      <c r="I771" s="467"/>
      <c r="J771" s="467"/>
    </row>
    <row r="772" spans="1:10" x14ac:dyDescent="0.2">
      <c r="A772" s="513" t="s">
        <v>530</v>
      </c>
      <c r="B772" s="513"/>
      <c r="C772" s="513"/>
      <c r="D772" s="513"/>
      <c r="E772" s="448"/>
      <c r="F772" s="448"/>
      <c r="G772" s="449"/>
      <c r="H772" s="449"/>
      <c r="I772" s="465"/>
      <c r="J772" s="465"/>
    </row>
    <row r="773" spans="1:10" x14ac:dyDescent="0.2">
      <c r="A773" s="517" t="s">
        <v>531</v>
      </c>
      <c r="B773" s="517"/>
      <c r="C773" s="517"/>
      <c r="D773" s="517"/>
      <c r="E773" s="466"/>
      <c r="F773" s="466"/>
      <c r="G773" s="466"/>
      <c r="H773" s="466"/>
      <c r="I773" s="467"/>
      <c r="J773" s="467"/>
    </row>
    <row r="774" spans="1:10" x14ac:dyDescent="0.2">
      <c r="A774" s="513" t="s">
        <v>532</v>
      </c>
      <c r="B774" s="513"/>
      <c r="C774" s="513"/>
      <c r="D774" s="513"/>
      <c r="E774" s="448"/>
      <c r="F774" s="448"/>
      <c r="G774" s="449"/>
      <c r="H774" s="449"/>
      <c r="I774" s="465"/>
      <c r="J774" s="465"/>
    </row>
    <row r="775" spans="1:10" x14ac:dyDescent="0.2">
      <c r="A775" s="517" t="s">
        <v>537</v>
      </c>
      <c r="B775" s="517"/>
      <c r="C775" s="517"/>
      <c r="D775" s="517"/>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9" t="s">
        <v>534</v>
      </c>
      <c r="B779" s="529"/>
      <c r="C779" s="529"/>
      <c r="D779" s="529"/>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3" t="str">
        <f>'CONTACT INFORMATION'!$A$24</f>
        <v>Santa Barbara</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876</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458</v>
      </c>
      <c r="E10" s="130"/>
      <c r="F10" s="39"/>
      <c r="G10" s="571" t="s">
        <v>847</v>
      </c>
      <c r="H10" s="571"/>
      <c r="I10" s="572"/>
      <c r="J10" s="174">
        <f>'REPORT 1'!$I$27</f>
        <v>458</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875</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178</v>
      </c>
      <c r="E17" s="39"/>
      <c r="F17" s="39"/>
      <c r="G17" s="575" t="s">
        <v>847</v>
      </c>
      <c r="H17" s="575"/>
      <c r="I17" s="576"/>
      <c r="J17" s="173">
        <f>'REPORT 3'!$J$34</f>
        <v>178</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103</v>
      </c>
      <c r="E21" s="39"/>
      <c r="F21" s="39"/>
      <c r="G21" s="575" t="s">
        <v>847</v>
      </c>
      <c r="H21" s="575"/>
      <c r="I21" s="576"/>
      <c r="J21" s="173">
        <f>'REPORT 3'!$J$44</f>
        <v>178</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450</v>
      </c>
      <c r="G28" s="575" t="s">
        <v>847</v>
      </c>
      <c r="H28" s="575"/>
      <c r="I28" s="576"/>
      <c r="J28" s="175">
        <f>'ARREST REPORT'!$G$18</f>
        <v>450</v>
      </c>
    </row>
    <row r="31" spans="1:10" ht="15" x14ac:dyDescent="0.25">
      <c r="G31" s="569" t="s">
        <v>816</v>
      </c>
      <c r="H31" s="569"/>
      <c r="I31" s="570"/>
      <c r="J31" s="171" t="s">
        <v>827</v>
      </c>
    </row>
    <row r="32" spans="1:10" s="1" customFormat="1" ht="15" x14ac:dyDescent="0.25">
      <c r="G32" s="575" t="s">
        <v>847</v>
      </c>
      <c r="H32" s="575"/>
      <c r="I32" s="576"/>
      <c r="J32" s="175">
        <f>'ARREST REPORT'!$G$26</f>
        <v>450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Davis, Melanie</cp:lastModifiedBy>
  <cp:lastPrinted>2018-08-28T17:54:34Z</cp:lastPrinted>
  <dcterms:created xsi:type="dcterms:W3CDTF">2010-06-09T19:05:00Z</dcterms:created>
  <dcterms:modified xsi:type="dcterms:W3CDTF">2022-09-08T17:17:29Z</dcterms:modified>
</cp:coreProperties>
</file>