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5F1C388D-AFC4-4A5E-8711-61A448002B8E}"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16668" windowHeight="8868"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<sst xmlns="http://schemas.openxmlformats.org/spreadsheetml/2006/main" count="2383" uniqueCount="944">
  <si>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</si>
  <si>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</si>
  <si>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</si>
  <si>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</si>
  <si>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</si>
  <si>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</si>
  <si>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</si>
  <si>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</si>
  <si>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</si>
  <si>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</si>
  <si>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</si>
  <si>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</si>
  <si>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</si>
  <si>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</si>
  <si>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</si>
  <si>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</si>
  <si>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</si>
  <si>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</si>
  <si>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</si>
  <si>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</si>
  <si>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</si>
  <si>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</si>
  <si>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</si>
  <si>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</si>
  <si>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</si>
  <si>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</si>
  <si>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</si>
  <si>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</si>
  <si>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</si>
  <si>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</si>
  <si>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</si>
  <si>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</si>
  <si>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</si>
  <si>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</si>
  <si>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</si>
  <si>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</si>
  <si>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</si>
  <si>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</si>
  <si>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</si>
  <si>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</si>
  <si>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</si>
  <si>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</si>
  <si>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</si>
  <si>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</si>
  <si>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</si>
  <si>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</si>
  <si>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</si>
  <si>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</si>
  <si>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</si>
  <si>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</si>
  <si>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</si>
  <si>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</si>
  <si>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</si>
  <si>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</si>
  <si>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</si>
  <si>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</si>
  <si>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</si>
  <si>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</si>
  <si>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</si>
  <si>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</si>
  <si>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</si>
  <si>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</si>
  <si>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</si>
  <si>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</si>
  <si>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</si>
  <si>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</si>
  <si>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</si>
  <si>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</si>
  <si>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</si>
  <si>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</si>
  <si>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</si>
  <si>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</si>
  <si>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</si>
  <si>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</si>
  <si>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</si>
  <si>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</si>
  <si>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</si>
  <si>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</si>
  <si>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</si>
  <si>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</si>
  <si>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</si>
  <si>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</si>
  <si>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</si>
  <si>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</si>
  <si>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</si>
  <si>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</si>
  <si>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</si>
  <si>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</si>
  <si>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</si>
  <si>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</si>
  <si>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</si>
  <si>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</si>
  <si>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</si>
  <si>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</si>
  <si>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</si>
  <si>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</si>
  <si>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</si>
  <si>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</si>
  <si>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</si>
  <si>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</si>
  <si>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</si>
  <si>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</si>
  <si>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</si>
  <si>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</si>
  <si>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</si>
  <si>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</si>
  <si>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</si>
  <si>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</si>
  <si>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</si>
  <si>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</si>
  <si>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</si>
  <si>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</si>
  <si>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</si>
  <si>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</si>
  <si>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</si>
  <si>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</si>
  <si>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</si>
  <si>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</si>
  <si>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</si>
  <si>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</si>
  <si>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</si>
  <si>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</si>
  <si>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</si>
  <si>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</si>
  <si>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</si>
  <si>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</si>
  <si>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</si>
  <si>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</si>
  <si>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</si>
  <si>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</si>
  <si>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</si>
  <si>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</si>
  <si>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</si>
  <si>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</si>
  <si>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</si>
  <si>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</si>
  <si>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</si>
  <si>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</si>
  <si>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</si>
  <si>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</si>
  <si>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</si>
  <si>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</si>
  <si>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</si>
  <si>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</si>
  <si>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</si>
  <si>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</si>
  <si>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</si>
  <si>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</si>
  <si>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</si>
  <si>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</si>
  <si>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</si>
  <si>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</si>
  <si>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</si>
  <si>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</si>
  <si>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</si>
  <si>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</si>
  <si>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</si>
  <si>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</si>
  <si>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</si>
  <si>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</si>
  <si>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</si>
  <si>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</si>
  <si>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</si>
  <si>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</si>
  <si>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</si>
  <si>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</si>
  <si>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</si>
  <si>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</si>
  <si>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</si>
  <si>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</si>
  <si>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</si>
  <si>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</si>
  <si>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</si>
  <si>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</si>
  <si>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</si>
  <si>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</si>
  <si>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</si>
  <si>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</si>
  <si>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</si>
  <si>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</si>
  <si>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</si>
  <si>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</si>
  <si>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</si>
  <si>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</si>
  <si>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</si>
  <si>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</si>
  <si>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</si>
  <si>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</si>
  <si>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</si>
  <si>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</si>
  <si>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</si>
  <si>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</si>
  <si>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</si>
  <si>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</si>
  <si>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</si>
  <si>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</si>
  <si>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</si>
  <si>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</si>
  <si>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</si>
  <si>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</si>
  <si>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</si>
  <si>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</si>
  <si>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</si>
  <si>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</si>
  <si>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</si>
  <si>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</si>
  <si>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</si>
  <si>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</si>
  <si>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</si>
  <si>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</si>
  <si>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</si>
  <si>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</si>
  <si>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</si>
  <si>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</si>
  <si>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</si>
  <si>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</si>
  <si>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</si>
  <si>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</si>
  <si>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</si>
  <si>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</si>
  <si>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</si>
  <si>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</si>
  <si>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</si>
  <si>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</si>
  <si>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</si>
  <si>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</si>
  <si>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</si>
  <si>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</si>
  <si>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</si>
  <si>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</si>
  <si>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</si>
  <si>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</si>
  <si>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</si>
  <si>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</si>
  <si>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</si>
  <si>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</si>
  <si>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</si>
  <si>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</si>
  <si>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</si>
  <si>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</si>
  <si>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</si>
  <si>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</si>
  <si>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</si>
  <si>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</si>
  <si>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</si>
  <si>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</si>
  <si>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</si>
  <si>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</si>
  <si>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</si>
  <si>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</si>
  <si>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</si>
  <si>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</si>
  <si>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</si>
  <si>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</si>
  <si>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</si>
  <si>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</si>
  <si>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</si>
  <si>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</si>
  <si>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</si>
  <si>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</si>
  <si>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</si>
  <si>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</si>
  <si>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</si>
  <si>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</si>
  <si>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</si>
  <si>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</si>
  <si>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</si>
  <si>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</si>
  <si>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</si>
  <si>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</si>
  <si>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</si>
  <si>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</si>
  <si>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</si>
  <si>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</si>
  <si>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</si>
  <si>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</si>
  <si>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</si>
  <si>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</si>
  <si>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</si>
  <si>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</si>
  <si>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</si>
  <si>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</si>
  <si>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</si>
  <si>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</si>
  <si>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</si>
  <si>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</si>
  <si>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</si>
  <si>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</si>
  <si>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</si>
  <si>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</si>
  <si>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</si>
  <si>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</si>
  <si>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</si>
  <si>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</si>
  <si>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</si>
  <si>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</si>
  <si>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</si>
  <si>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</si>
  <si>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</si>
  <si>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</si>
  <si>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</si>
  <si>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</si>
  <si>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</si>
  <si>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</si>
  <si>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</si>
  <si>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</si>
  <si>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</si>
  <si>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</si>
  <si>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</si>
  <si>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</si>
  <si>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</si>
  <si>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</si>
  <si>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</si>
  <si>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</si>
  <si>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</si>
  <si>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</si>
  <si>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</si>
  <si>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</si>
  <si>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</si>
  <si>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</si>
  <si>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</si>
  <si>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</si>
  <si>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</si>
  <si>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</si>
  <si>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</si>
  <si>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</si>
  <si>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</si>
  <si>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</si>
  <si>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</si>
  <si>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</si>
  <si>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</si>
  <si>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</si>
  <si>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</si>
  <si>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</si>
  <si>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</si>
  <si>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</si>
  <si>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</si>
  <si>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</si>
  <si>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</si>
  <si>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</si>
  <si>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</si>
  <si>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</si>
  <si>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</si>
  <si>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</si>
  <si>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</si>
  <si>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</si>
  <si>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</si>
  <si>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</si>
  <si>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</si>
  <si>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</si>
  <si>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</si>
  <si>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</si>
  <si>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</si>
  <si>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</si>
  <si>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</si>
  <si>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</si>
  <si>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</si>
  <si>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</si>
  <si>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</si>
  <si>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</si>
  <si>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</si>
  <si>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</si>
  <si>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</si>
  <si>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</si>
  <si>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</si>
  <si>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</si>
  <si>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</si>
  <si>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</si>
  <si>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</si>
  <si>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</si>
  <si>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</si>
  <si>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</si>
  <si>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</si>
  <si>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</si>
  <si>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</si>
  <si>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</si>
  <si>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</si>
  <si>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</si>
  <si>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</si>
  <si>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</si>
  <si>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</si>
  <si>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</si>
  <si>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</si>
  <si>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</si>
  <si>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</si>
  <si>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</si>
  <si>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</si>
  <si>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</si>
  <si>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</si>
  <si>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</si>
  <si>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</si>
  <si>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</si>
  <si>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</si>
  <si>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</si>
  <si>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</si>
  <si>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</si>
  <si>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</si>
  <si>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</si>
  <si>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</si>
  <si>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</si>
  <si>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</si>
  <si>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</si>
  <si>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</si>
  <si>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</si>
  <si>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</si>
  <si>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</si>
  <si>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</si>
  <si>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</si>
  <si>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</si>
  <si>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</si>
  <si>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</si>
  <si>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</si>
  <si>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</si>
  <si>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</si>
  <si>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</si>
  <si>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</si>
  <si>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</si>
  <si>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</si>
  <si>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</si>
  <si>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</si>
  <si>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</si>
  <si>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</si>
  <si>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</si>
  <si>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</si>
  <si>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</si>
  <si>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</si>
  <si>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</si>
  <si>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</si>
  <si>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</si>
  <si>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</si>
  <si>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</si>
  <si>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</si>
  <si>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</si>
  <si>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</si>
  <si>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</si>
  <si>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</si>
  <si>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</si>
  <si>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</si>
  <si>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</si>
  <si>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</si>
  <si>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</si>
  <si>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</si>
  <si>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</si>
  <si>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</si>
  <si>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</si>
  <si>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</si>
  <si>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</si>
  <si>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</si>
  <si>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</si>
  <si>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</si>
  <si>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</si>
  <si>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</si>
  <si>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</si>
  <si>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</si>
  <si>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</si>
  <si>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</si>
  <si>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</si>
  <si>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</si>
  <si>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</si>
  <si>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</si>
  <si>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</si>
  <si>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</si>
  <si>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</si>
  <si>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</si>
  <si>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</si>
  <si>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</si>
  <si>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</si>
  <si>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</si>
  <si>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</si>
  <si>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</si>
  <si>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</si>
  <si>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</si>
  <si>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</si>
  <si>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</si>
  <si>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</si>
  <si>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</si>
  <si>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</si>
  <si>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</si>
  <si>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</si>
  <si>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</si>
  <si>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</si>
  <si>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</si>
  <si>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</si>
  <si>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</si>
  <si>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</si>
  <si>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</si>
  <si>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</si>
  <si>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</si>
  <si>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</si>
  <si>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</si>
  <si>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</si>
  <si>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</si>
  <si>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</si>
  <si>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</si>
  <si>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</si>
  <si>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</si>
  <si>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</si>
  <si>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</si>
  <si>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</si>
  <si>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</si>
  <si>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</si>
  <si>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</si>
  <si>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</si>
  <si>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</si>
  <si>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</si>
  <si>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</si>
  <si>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</si>
  <si>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</si>
  <si>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</si>
  <si>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</si>
  <si>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</si>
  <si>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</si>
  <si>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</si>
  <si>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</si>
  <si>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</si>
  <si>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</si>
  <si>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</si>
  <si>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</si>
  <si>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</si>
  <si>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</si>
  <si>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</si>
  <si>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</si>
  <si>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</si>
  <si>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</si>
  <si>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</si>
  <si>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</si>
  <si>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</si>
  <si>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</si>
  <si>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</si>
  <si>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</si>
  <si>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</si>
  <si>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</si>
  <si>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</si>
  <si>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</si>
  <si>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</si>
  <si>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</si>
  <si>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</si>
  <si>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</si>
  <si>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</si>
  <si>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</si>
  <si>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</si>
  <si>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</si>
  <si>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</si>
  <si>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</si>
  <si>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</si>
  <si>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</si>
  <si>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</si>
  <si>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</si>
  <si>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</si>
  <si>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</si>
  <si>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</si>
  <si>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</si>
  <si>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</si>
  <si>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</si>
  <si>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</si>
  <si>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</si>
  <si>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</si>
  <si>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</si>
  <si>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</si>
  <si>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</si>
  <si>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</si>
  <si>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</si>
  <si>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</si>
  <si>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</si>
  <si>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</si>
  <si>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</si>
  <si>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</si>
  <si>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</si>
  <si>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</si>
  <si>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</si>
  <si>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</si>
  <si>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</si>
  <si>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</si>
  <si>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</si>
  <si>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</si>
  <si>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</si>
  <si>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</si>
  <si>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</si>
  <si>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</si>
  <si>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</si>
  <si>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</si>
  <si>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</si>
  <si>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</si>
  <si>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</si>
  <si>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</si>
  <si>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</si>
  <si>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</si>
  <si>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</si>
  <si>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</si>
  <si>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</si>
  <si>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</si>
  <si>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</si>
  <si>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</si>
  <si>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</si>
  <si>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</si>
  <si>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</si>
  <si>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</si>
  <si>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</si>
  <si>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</si>
  <si>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</si>
  <si>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</si>
  <si>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</si>
  <si>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</si>
  <si>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</si>
  <si>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</si>
  <si>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</si>
  <si>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</si>
  <si>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</si>
  <si>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</si>
  <si>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</si>
  <si>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</si>
  <si>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</si>
  <si>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</si>
  <si>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</si>
  <si>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</si>
  <si>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</si>
  <si>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</si>
  <si>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</si>
  <si>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</si>
  <si>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</si>
  <si>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</si>
  <si>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</si>
  <si>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</si>
  <si>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</si>
  <si>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</si>
  <si>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</si>
  <si>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</si>
  <si>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</si>
  <si>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</si>
  <si>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</si>
  <si>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</si>
  <si>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</si>
  <si>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</si>
  <si>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</si>
  <si>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</si>
  <si>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</si>
  <si>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</si>
  <si>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</si>
  <si>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</si>
  <si>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</si>
  <si>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</si>
  <si>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</si>
  <si>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</si>
  <si>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</si>
  <si>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</si>
  <si>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</si>
  <si>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</si>
  <si>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</si>
  <si>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</si>
  <si>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</si>
  <si>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</si>
  <si>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</si>
  <si>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</si>
  <si>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</si>
  <si>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</si>
  <si>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</si>
  <si>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</si>
  <si>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</si>
  <si>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</si>
  <si>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</si>
  <si>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</si>
  <si>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</si>
  <si>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</si>
  <si>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</si>
  <si>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</si>
  <si>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</si>
  <si>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</si>
  <si>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</si>
  <si>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</si>
  <si>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</si>
  <si>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</si>
  <si>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</si>
  <si>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</si>
  <si>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</si>
  <si>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</si>
  <si>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</si>
  <si>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</si>
  <si>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</si>
  <si>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</si>
  <si>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</si>
  <si>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</si>
  <si>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</si>
  <si>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</si>
  <si>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</si>
  <si>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</si>
  <si>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</si>
  <si>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</si>
  <si>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</si>
  <si>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</si>
  <si>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</si>
  <si>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</si>
  <si>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</si>
  <si>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</si>
  <si>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</si>
  <si>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</si>
  <si>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</si>
  <si>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</si>
  <si>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</si>
  <si>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</si>
  <si>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</si>
  <si>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</si>
  <si>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</si>
  <si>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</si>
  <si>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</si>
  <si>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</si>
  <si>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</si>
  <si>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</si>
  <si>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</si>
  <si>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</si>
  <si>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</si>
  <si>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</si>
  <si>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</si>
  <si>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</si>
  <si>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</si>
  <si>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</si>
  <si>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</si>
  <si>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</si>
  <si>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</si>
  <si>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</si>
  <si>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</si>
  <si>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</si>
  <si>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</si>
  <si>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</si>
  <si>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</si>
  <si>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</si>
  <si>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</si>
  <si>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</si>
  <si>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</si>
  <si>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</si>
  <si>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</si>
  <si>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</si>
  <si>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</si>
  <si>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</si>
  <si>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</si>
  <si>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</si>
  <si>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</si>
  <si>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</si>
  <si>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</si>
  <si>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</si>
  <si>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</si>
  <si>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</si>
  <si>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</si>
  <si>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</si>
  <si>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</si>
  <si>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</si>
  <si>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</si>
  <si>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</si>
  <si>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</si>
  <si>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</si>
  <si>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</si>
  <si>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</si>
  <si>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</si>
  <si>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</si>
  <si>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</si>
  <si>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</si>
  <si>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</si>
  <si>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</si>
  <si>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</si>
  <si>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</si>
  <si>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</si>
  <si>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</si>
  <si>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</si>
  <si>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</si>
  <si>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</si>
  <si>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</si>
  <si>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</si>
  <si>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</si>
  <si>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</si>
  <si>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</si>
  <si>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</si>
  <si>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</si>
  <si>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</si>
  <si>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</si>
  <si>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</si>
  <si>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</si>
  <si>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</si>
  <si>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</si>
  <si>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</si>
  <si>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</si>
  <si>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</si>
  <si>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</si>
  <si>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</si>
  <si>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</si>
  <si>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</si>
  <si>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</si>
  <si>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</si>
  <si>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</si>
  <si>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</si>
  <si>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</si>
  <si>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</si>
  <si>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</si>
  <si>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</si>
  <si>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</si>
  <si>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</si>
  <si>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</si>
  <si>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</si>
  <si>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</si>
  <si>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</si>
  <si>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</si>
  <si>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</si>
  <si>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</si>
  <si>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</si>
  <si>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</si>
  <si>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</si>
  <si>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</si>
  <si>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</si>
  <si>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</si>
  <si>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</si>
  <si>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</si>
  <si>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</si>
  <si>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</si>
  <si>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</si>
  <si>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</si>
  <si>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</si>
  <si>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</si>
  <si>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</si>
  <si>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</si>
  <si>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</si>
  <si>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</si>
  <si>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</si>
  <si>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</si>
  <si>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</si>
  <si>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</si>
  <si>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</si>
  <si>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</si>
  <si>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</si>
  <si>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</si>
  <si>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</si>
  <si>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</si>
  <si>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</si>
  <si>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</si>
  <si>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</si>
  <si>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</si>
  <si>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</si>
  <si>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</si>
  <si>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</si>
  <si>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</si>
  <si>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</si>
  <si>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</si>
  <si>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</si>
  <si>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</si>
  <si>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</si>
  <si>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</si>
  <si>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</si>
  <si>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</si>
  <si>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</si>
  <si>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</si>
  <si>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</si>
  <si>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</si>
  <si>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</si>
  <si>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</si>
  <si>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</si>
  <si>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</si>
  <si>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</si>
  <si>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</si>
  <si>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</si>
  <si>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</si>
  <si>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</si>
  <si>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</si>
  <si>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</si>
  <si>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</si>
  <si>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</si>
  <si>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</si>
  <si>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</si>
  <si>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</si>
  <si>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</si>
  <si>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</si>
  <si>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</si>
  <si>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</si>
  <si>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</si>
  <si>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</si>
  <si>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</si>
  <si>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</si>
  <si>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</si>
  <si>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</si>
  <si>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</si>
  <si>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</si>
  <si>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</si>
  <si>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</si>
  <si>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</si>
  <si>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</si>
  <si>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</si>
  <si>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</si>
  <si>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</si>
  <si>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</si>
  <si>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</si>
  <si>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</si>
  <si>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</si>
  <si>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</si>
  <si>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</si>
  <si>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</si>
  <si>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</si>
  <si>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</si>
  <si>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</si>
  <si>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</si>
  <si>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</si>
  <si>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</si>
  <si>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</si>
  <si>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</si>
  <si>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</si>
  <si>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</si>
  <si>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</si>
  <si>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</si>
  <si>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</si>
  <si>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</si>
  <si>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</si>
  <si>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</si>
  <si>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</si>
  <si>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</si>
  <si>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</si>
  <si>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</si>
  <si>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</si>
  <si>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</si>
  <si>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</si>
  <si>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</si>
  <si>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</si>
  <si>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</si>
  <si>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</si>
  <si>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</si>
  <si>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</si>
  <si>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</si>
  <si>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</si>
  <si>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</si>
  <si>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</si>
  <si>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</si>
  <si>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</si>
  <si>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</si>
  <si>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</si>
  <si>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 xml:space="preserve">* The Juvenile Court and Probation Statistical System (JCPSS) data reported above counts only those juveniles who have a final disposition reported to the DOJ. Santa Clara County Probation Department, like many others, diverts juveniles out of the system into other community based programs. As a result, many juveniles who are diverted out of the system before reaching are not reflected above.
In 2019,1,052 arrests/citations (31 percent) were accepted by the Prevention and Early Intervention (PEI) unit. Thus 31 percent of all arrests/citations (1,052 cases) were lower level offenses or first-time juveniles handled through diversionary programs. 
** For the Race/Ethnicity Group table, "Unknown" also included juveniles tracked as "Others". </t>
  </si>
  <si>
    <t>Dolores Morales</t>
  </si>
  <si>
    <t>Program Manager II</t>
  </si>
  <si>
    <t>(408)  309-0944</t>
  </si>
  <si>
    <t>Dolores.Morales@pro.sccgov.org</t>
  </si>
  <si>
    <t>Mariel Caballero</t>
  </si>
  <si>
    <t>Deputy Director Administration</t>
  </si>
  <si>
    <t>Mariel.Caballero@pro.sccgov.org</t>
  </si>
  <si>
    <t>(408) 468-1863</t>
  </si>
  <si>
    <t>The Violence Reduction Program is supported by funds from JJCPA and YOBG and provides comprehensive services in the community to address prevention, early intervention, intervention, and intensive intervention youth through a community safety strategy. Prevention services emphasize the prevention of entry into the juvenile justice system and/or further penetration into the juvenile justice system, which includes healthy teen relationship workshops in the community and at schools, victim awareness and advocacy services, and the provision of prosocial activities to ensure youth are engaged in constructive activities. JJCPA funds paid for 1.0 Full Time Equivalent (FTE) Justice System Clerk, 12.0 FTE Deputy Probation Officers, 1.0 FTE Probation Community Worker, and 1.0 FTE Community Worker focused on victim awareness and advocacy. Additionally, JJCPA funds were utilized to contract with several community-based organizations (CBOs) to perform the Early Intervention and Intervention services, which included informal monitoring of early offenders, cognitive behavioral treatment, competency development, mentoring, case management, vocational and educational services, parenting education and more. Intensive Supervision services were contracted to several CBOs and were designated for youth on formal probation with a higher level of need than youth receiving services in Intervention. Intensive intervention supported by the JJCPA includes reentry wraparound, and gang resistance and intervention services. Both the intervention and intensive intervention level of services include comprehensive services in the community, such as behavioral health services, prosocial activities, parenting support and supportive case management. Additionally, many youth have access to mentoring services. In CY19, the SCC Probation Department utilized YOBG funds to provide intense supervision of gang youth in the community and school based supervision. Youthful offenders also received rehabilitative services. In conjunction with the intensive supervision provided by Deputy Probation Officers, youth also received behavioral health treatment services and vocational/educational services via a community based organization. Probation utilized DPOs in schools to further meet the needs of high risk youth in the community. The strategy continues to have school-based DPOs at school sites with a large number of probation youth enrolled and identified needs in the community. Professional Services assisted youth exiting facilities with school enrollment and accessing community resources. YOBG Funds paid for Full Time Equivalent (FTE) 1.0 Probation Division Manager, 1.0 FTE Program Manager, 2.0 FTE Supervising Probation Officers, 15 FTE Deputy Probation Officers. A contract with a community based organization for case management and vocational/educational services. Services and Supplies and Professional Services to support the program. Professional and contracted services were utilized to assist with program evaluation and the continued development and maintenance of the automated data system to conduct recidivism analysis.</t>
  </si>
  <si>
    <t>JJCPA funds were utilized for the Multi-Agency Assessment Center (MAAC). MAAC provided educational, substance abuse, and mental health assessments, referral services, and case and transition plans for youth held in Juvenile Hall for over 72 hours. Youth received mental health, educational, and medical screening assessments. The assessment information was used to develop individual case plans for each youth, in that the assessment results helped to inform and assist staff in identifying the appropriate support services for youth while in custody. JJCPA funds paid for 3.0 Full Time Equivalent (FTE) Senior Group Counselors, 1.0 FTE Supervising Group Counselor, and 1 FTE Justice System Clerks. JJCPA funds were also used to contract with Community-based organizations (CBOs) to provide workshops and one-on-one counseling in the units of Juvenile Hall and make every effort to connect with the youth so that when the youth returns to his/her family and community, they can continue accessing services. For CY19, the MAAC program served 525 unduplicated youth, youth spent an average of six weeks in the program, and youth who arrived in MAAC tended to score moderate to high on their JAIS at program entry. 
Additionally, YOBG funds were budgeted for a General Maintenance Mechanic who provided immediate and needed repairs at Juvenile Hall and/or the Ranch to ensure adequate conditions of confinement for incarcerated youth. YOBG funds pay for 1.0 General Maintenance Mechanic and services and supplies to support the program.</t>
  </si>
  <si>
    <t>Multi-Agency Assessment Center</t>
  </si>
  <si>
    <t>Violence Reduction Program</t>
  </si>
  <si>
    <t>Of the164 commitments and placements in 2019, 47 were to Juvenile Hall (JH) and 93 were to the Ranch. A total of 19 foster care placements were for youth utilizing out of home placement services. 24 youth were committed to DJJ.</t>
  </si>
  <si>
    <r>
      <t>The Probation Department, Juvenile Services Division (JPD) has developed a long-term plan to reduce crime committed by youth in the community. This plan is called the Violence Reduction Program (VRP) framework. The VRP framework consists of four key program strategies, which include Prevention, Early Intervention, Intervention, and Intensive Intervention. The programs work with youth who are already involved, as well as those who are at risk of being involved in the Juvenile Justice System. In addition to the VRP framework, the Probation Department also runs several programs involving secure care under the Multi-Agency Assignment Center (MAAC), within the Juvenile Institutions Division. Each key program strategy has a contractor(s) that provide services to probation youth throughout Santa Clara County, as well as staff who support and monitor supervision of youth involved with the Juvenile Justice System. 
The Probation Department's research and evaluation department (RaD) completes an annual comprehensive report of JJCPA activities and outcomes for approval by the Juvenile Justice Coordinating Council (JJCC). 
Arrests leading to citations, admission into Juvenile Hall, and the filing of</t>
    </r>
    <r>
      <rPr>
        <sz val="10"/>
        <color rgb="FFFF0000"/>
        <rFont val="Arial"/>
        <family val="2"/>
      </rPr>
      <t xml:space="preserve"> </t>
    </r>
    <r>
      <rPr>
        <sz val="10"/>
        <rFont val="Arial"/>
        <family val="2"/>
      </rPr>
      <t xml:space="preserve">848 </t>
    </r>
    <r>
      <rPr>
        <sz val="10"/>
        <color theme="1"/>
        <rFont val="Arial"/>
        <family val="2"/>
      </rPr>
      <t>Petitions decreased slightly in CY19 from 3,668 to 3,370.  RaD reported the participation and outcomes of 1,648 unduplicated youth who exited JJCPA-funded programs between January and December 2019. Of the five major program areas, the largest population served was through the Multi-Agency Assessment Center (MAAC), which served 525 unduplicated youth at moderate risk. The second largest population served was Prevention and Early Intervention (PEI) Program, which rendered services to 978 unduplicated low to medium risk youth, followed by three Intervention programs (SES, Pro-Social and CAFA) that served 203 unduplicated moderate to high-risk youth. The Reentry and Pro-GRIP programs provided the most intensive intervention efforts and collectively served 115 unduplicated youth, the majority of whom were considered high risk/ high need.  
The primary needs assessment instrument for both Intervention and Intensive Intervention programs is the Child and Adolescent Needs and Strengths (CANS), which is typically administered at six month increments to assess changes in youth needs and strengths while participating in the designated intervention. According to the CANS, SES youth reported improvements in the areas of family history problems and relationships. Youth in the Pro-GRIP program were most likely to report improved in areas of Strengths and Life Functioning.
The recidivism rate among PEI youth who received diversion services 2 percent. The SES recidivism rate was 36 percent and CAFA 31 percent in CY19.  In CY19, the recidivism rate for Reentry youth was 29 percent and Pro-Grip was 22 percent.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</si>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</sst>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216353</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54429</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29941</xdr:colOff>
      <xdr:row>229</xdr:row>
      <xdr:rowOff>106141</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54429</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29941</xdr:colOff>
      <xdr:row>229</xdr:row>
      <xdr:rowOff>106141</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54429</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274859</xdr:colOff>
      <xdr:row>229</xdr:row>
      <xdr:rowOff>106141</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54429</xdr:colOff>
      <xdr:row>178</xdr:row>
      <xdr:rowOff>92529</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29941</xdr:colOff>
      <xdr:row>178</xdr:row>
      <xdr:rowOff>7252</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54429</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29941</xdr:colOff>
      <xdr:row>176</xdr:row>
      <xdr:rowOff>106141</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el.Caballero@pro.sccgov.org" TargetMode="External"/><Relationship Id="rId1" Type="http://schemas.openxmlformats.org/officeDocument/2006/relationships/hyperlink" Target="mailto:Dolores.Morales@pro.scc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8" activePane="bottomLeft" state="frozen"/>
      <selection pane="bottomLeft" activeCell="A30" sqref="A30:J3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5.0999999999999996"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446</v>
      </c>
      <c r="B24" s="266"/>
      <c r="C24" s="266"/>
      <c r="D24" s="266"/>
      <c r="E24" s="267"/>
      <c r="F24" s="268">
        <v>44102</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929</v>
      </c>
      <c r="B27" s="252"/>
      <c r="C27" s="252"/>
      <c r="D27" s="252"/>
      <c r="E27" s="253"/>
      <c r="F27" s="251" t="s">
        <v>930</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931</v>
      </c>
      <c r="B29" s="242"/>
      <c r="C29" s="243"/>
      <c r="D29" s="254" t="s">
        <v>932</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933</v>
      </c>
      <c r="B32" s="245"/>
      <c r="C32" s="245"/>
      <c r="D32" s="245"/>
      <c r="E32" s="245"/>
      <c r="F32" s="244" t="s">
        <v>934</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936</v>
      </c>
      <c r="B34" s="242"/>
      <c r="C34" s="243"/>
      <c r="D34" s="263" t="s">
        <v>935</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943</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35"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6.1"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5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3DA26C73-26BE-4883-8A92-DD5BB82A66C9}"/>
    <hyperlink ref="D34" r:id="rId2" xr:uid="{1B89CC0A-AD31-405D-B186-B40F007A7F22}"/>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4" t="s">
        <v>322</v>
      </c>
      <c r="B1" s="585"/>
      <c r="C1" s="585"/>
      <c r="D1" s="585"/>
      <c r="E1" s="585"/>
      <c r="F1" s="585"/>
      <c r="G1" s="585"/>
      <c r="H1" s="585"/>
      <c r="I1" s="585"/>
      <c r="J1" s="586"/>
    </row>
    <row r="2" spans="1:11" x14ac:dyDescent="0.25">
      <c r="A2" s="587" t="s">
        <v>199</v>
      </c>
      <c r="B2" s="588"/>
      <c r="C2" s="588"/>
      <c r="D2" s="588"/>
      <c r="E2" s="588"/>
      <c r="F2" s="588"/>
      <c r="G2" s="588"/>
      <c r="H2" s="588"/>
      <c r="I2" s="588"/>
      <c r="J2" s="589"/>
    </row>
    <row r="3" spans="1:11" x14ac:dyDescent="0.25">
      <c r="A3" s="590"/>
      <c r="B3" s="591"/>
      <c r="C3" s="591"/>
      <c r="D3" s="591"/>
      <c r="E3" s="591"/>
      <c r="F3" s="591"/>
      <c r="G3" s="591"/>
      <c r="H3" s="591"/>
      <c r="I3" s="591"/>
      <c r="J3" s="592"/>
    </row>
    <row r="4" spans="1:11" x14ac:dyDescent="0.25">
      <c r="A4" s="593"/>
      <c r="B4" s="594"/>
      <c r="C4" s="594"/>
      <c r="D4" s="594"/>
      <c r="E4" s="594"/>
      <c r="F4" s="594"/>
      <c r="G4" s="594"/>
      <c r="H4" s="594"/>
      <c r="I4" s="594"/>
      <c r="J4" s="595"/>
    </row>
    <row r="5" spans="1:11" x14ac:dyDescent="0.25">
      <c r="A5" s="6"/>
      <c r="B5" s="7"/>
      <c r="C5" s="7"/>
      <c r="D5" s="7"/>
      <c r="E5" s="7"/>
      <c r="F5" s="7"/>
      <c r="G5" s="7"/>
      <c r="H5" s="7"/>
      <c r="I5" s="7"/>
      <c r="J5" s="8"/>
    </row>
    <row r="6" spans="1:11" x14ac:dyDescent="0.25">
      <c r="A6" s="32"/>
      <c r="B6" s="4"/>
      <c r="C6" s="4"/>
      <c r="D6" s="4"/>
      <c r="E6" s="4"/>
      <c r="F6" s="4"/>
      <c r="G6" s="4"/>
      <c r="H6" s="596" t="s">
        <v>200</v>
      </c>
      <c r="I6" s="596"/>
      <c r="J6" s="597"/>
      <c r="K6" s="3"/>
    </row>
    <row r="7" spans="1:11" x14ac:dyDescent="0.25">
      <c r="A7" s="600" t="s">
        <v>201</v>
      </c>
      <c r="B7" s="601"/>
      <c r="C7" s="601"/>
      <c r="D7" s="601"/>
      <c r="E7" s="601"/>
      <c r="F7" s="601"/>
      <c r="G7" s="601"/>
      <c r="H7" s="598"/>
      <c r="I7" s="598"/>
      <c r="J7" s="599"/>
    </row>
    <row r="8" spans="1:11" x14ac:dyDescent="0.25">
      <c r="A8" s="578" t="s">
        <v>369</v>
      </c>
      <c r="B8" s="579"/>
      <c r="C8" s="579"/>
      <c r="D8" s="579"/>
      <c r="E8" s="579"/>
      <c r="F8" s="579"/>
      <c r="G8" s="580"/>
      <c r="H8" s="5"/>
      <c r="I8" s="33"/>
      <c r="J8" s="5"/>
    </row>
    <row r="9" spans="1:11" x14ac:dyDescent="0.25">
      <c r="A9" s="581" t="s">
        <v>370</v>
      </c>
      <c r="B9" s="582"/>
      <c r="C9" s="582"/>
      <c r="D9" s="582"/>
      <c r="E9" s="582"/>
      <c r="F9" s="582"/>
      <c r="G9" s="583"/>
      <c r="H9" s="5"/>
      <c r="I9" s="34"/>
      <c r="J9" s="5"/>
    </row>
    <row r="10" spans="1:11" x14ac:dyDescent="0.25">
      <c r="A10" s="578" t="s">
        <v>202</v>
      </c>
      <c r="B10" s="579"/>
      <c r="C10" s="579"/>
      <c r="D10" s="579"/>
      <c r="E10" s="579"/>
      <c r="F10" s="579"/>
      <c r="G10" s="580"/>
      <c r="H10" s="5"/>
      <c r="I10" s="33"/>
      <c r="J10" s="5"/>
    </row>
    <row r="11" spans="1:11" x14ac:dyDescent="0.25">
      <c r="A11" s="581" t="s">
        <v>203</v>
      </c>
      <c r="B11" s="582"/>
      <c r="C11" s="582"/>
      <c r="D11" s="582"/>
      <c r="E11" s="582"/>
      <c r="F11" s="582"/>
      <c r="G11" s="583"/>
      <c r="H11" s="5"/>
      <c r="I11" s="34"/>
      <c r="J11" s="5"/>
    </row>
    <row r="12" spans="1:11" x14ac:dyDescent="0.25">
      <c r="A12" s="578" t="s">
        <v>204</v>
      </c>
      <c r="B12" s="579"/>
      <c r="C12" s="579"/>
      <c r="D12" s="579"/>
      <c r="E12" s="579"/>
      <c r="F12" s="579"/>
      <c r="G12" s="580"/>
      <c r="H12" s="5"/>
      <c r="I12" s="33"/>
      <c r="J12" s="5"/>
    </row>
    <row r="13" spans="1:11" x14ac:dyDescent="0.25">
      <c r="A13" s="581" t="s">
        <v>205</v>
      </c>
      <c r="B13" s="582"/>
      <c r="C13" s="582"/>
      <c r="D13" s="582"/>
      <c r="E13" s="582"/>
      <c r="F13" s="582"/>
      <c r="G13" s="583"/>
      <c r="H13" s="5"/>
      <c r="I13" s="34"/>
      <c r="J13" s="5"/>
    </row>
    <row r="14" spans="1:11" x14ac:dyDescent="0.25">
      <c r="A14" s="578" t="s">
        <v>371</v>
      </c>
      <c r="B14" s="579"/>
      <c r="C14" s="579"/>
      <c r="D14" s="579"/>
      <c r="E14" s="579"/>
      <c r="F14" s="579"/>
      <c r="G14" s="580"/>
      <c r="H14" s="5"/>
      <c r="I14" s="33"/>
      <c r="J14" s="5"/>
    </row>
    <row r="15" spans="1:11" x14ac:dyDescent="0.25">
      <c r="A15" s="581" t="s">
        <v>206</v>
      </c>
      <c r="B15" s="582"/>
      <c r="C15" s="582"/>
      <c r="D15" s="582"/>
      <c r="E15" s="582"/>
      <c r="F15" s="582"/>
      <c r="G15" s="583"/>
      <c r="H15" s="5"/>
      <c r="I15" s="34"/>
      <c r="J15" s="5"/>
    </row>
    <row r="16" spans="1:11" x14ac:dyDescent="0.25">
      <c r="A16" s="578" t="s">
        <v>207</v>
      </c>
      <c r="B16" s="579"/>
      <c r="C16" s="579"/>
      <c r="D16" s="579"/>
      <c r="E16" s="579"/>
      <c r="F16" s="579"/>
      <c r="G16" s="580"/>
      <c r="H16" s="5"/>
      <c r="I16" s="33"/>
      <c r="J16" s="5"/>
    </row>
    <row r="17" spans="1:10" x14ac:dyDescent="0.25">
      <c r="A17" s="581" t="s">
        <v>208</v>
      </c>
      <c r="B17" s="582"/>
      <c r="C17" s="582"/>
      <c r="D17" s="582"/>
      <c r="E17" s="582"/>
      <c r="F17" s="582"/>
      <c r="G17" s="583"/>
      <c r="H17" s="5"/>
      <c r="I17" s="34"/>
      <c r="J17" s="5"/>
    </row>
    <row r="18" spans="1:10" x14ac:dyDescent="0.25">
      <c r="A18" s="578" t="s">
        <v>209</v>
      </c>
      <c r="B18" s="579"/>
      <c r="C18" s="579"/>
      <c r="D18" s="579"/>
      <c r="E18" s="579"/>
      <c r="F18" s="579"/>
      <c r="G18" s="580"/>
      <c r="H18" s="5"/>
      <c r="I18" s="33"/>
      <c r="J18" s="5"/>
    </row>
    <row r="19" spans="1:10" x14ac:dyDescent="0.25">
      <c r="A19" s="581" t="s">
        <v>210</v>
      </c>
      <c r="B19" s="583"/>
      <c r="C19" s="604"/>
      <c r="D19" s="605"/>
      <c r="E19" s="605"/>
      <c r="F19" s="605"/>
      <c r="G19" s="606"/>
      <c r="H19" s="5"/>
      <c r="I19" s="34"/>
      <c r="J19" s="5"/>
    </row>
    <row r="20" spans="1:10" x14ac:dyDescent="0.25">
      <c r="A20" s="578" t="s">
        <v>210</v>
      </c>
      <c r="B20" s="580"/>
      <c r="C20" s="607"/>
      <c r="D20" s="608"/>
      <c r="E20" s="608"/>
      <c r="F20" s="608"/>
      <c r="G20" s="609"/>
      <c r="H20" s="5"/>
      <c r="I20" s="33"/>
      <c r="J20" s="5"/>
    </row>
    <row r="21" spans="1:10" x14ac:dyDescent="0.25">
      <c r="A21" s="581" t="s">
        <v>210</v>
      </c>
      <c r="B21" s="583"/>
      <c r="C21" s="604"/>
      <c r="D21" s="605"/>
      <c r="E21" s="605"/>
      <c r="F21" s="605"/>
      <c r="G21" s="606"/>
      <c r="H21" s="5"/>
      <c r="I21" s="34"/>
      <c r="J21" s="5"/>
    </row>
    <row r="22" spans="1:10" x14ac:dyDescent="0.25">
      <c r="A22" s="578" t="s">
        <v>210</v>
      </c>
      <c r="B22" s="580"/>
      <c r="C22" s="607"/>
      <c r="D22" s="608"/>
      <c r="E22" s="608"/>
      <c r="F22" s="608"/>
      <c r="G22" s="609"/>
      <c r="H22" s="5"/>
      <c r="I22" s="33"/>
      <c r="J22" s="5"/>
    </row>
    <row r="56" spans="1:8" x14ac:dyDescent="0.25">
      <c r="A56" s="602" t="s">
        <v>325</v>
      </c>
      <c r="B56" s="602"/>
      <c r="C56" s="602"/>
      <c r="D56" s="602"/>
      <c r="E56" s="603" t="str">
        <f>County</f>
        <v>Santa Clara</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4" t="s">
        <v>190</v>
      </c>
      <c r="B1" s="585"/>
      <c r="C1" s="585"/>
      <c r="D1" s="585"/>
      <c r="E1" s="585"/>
      <c r="F1" s="585"/>
      <c r="G1" s="585"/>
      <c r="H1" s="585"/>
      <c r="I1" s="585"/>
      <c r="J1" s="586"/>
    </row>
    <row r="2" spans="1:10" x14ac:dyDescent="0.25">
      <c r="A2" s="626" t="s">
        <v>390</v>
      </c>
      <c r="B2" s="627"/>
      <c r="C2" s="627"/>
      <c r="D2" s="627"/>
      <c r="E2" s="627"/>
      <c r="F2" s="627"/>
      <c r="G2" s="627"/>
      <c r="H2" s="627"/>
      <c r="I2" s="627"/>
      <c r="J2" s="628"/>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0" t="s">
        <v>396</v>
      </c>
      <c r="B8" s="611"/>
      <c r="C8" s="611"/>
      <c r="D8" s="611"/>
      <c r="E8" s="611"/>
      <c r="F8" s="611"/>
      <c r="G8" s="611"/>
      <c r="H8" s="611"/>
      <c r="I8" s="611"/>
      <c r="J8" s="612"/>
    </row>
    <row r="9" spans="1:10" x14ac:dyDescent="0.25">
      <c r="A9" s="613" t="s">
        <v>196</v>
      </c>
      <c r="B9" s="614"/>
      <c r="C9" s="614"/>
      <c r="D9" s="614"/>
      <c r="E9" s="614"/>
      <c r="F9" s="614"/>
      <c r="G9" s="614"/>
      <c r="H9" s="614"/>
      <c r="I9" s="614"/>
      <c r="J9" s="615"/>
    </row>
    <row r="10" spans="1:10" x14ac:dyDescent="0.25">
      <c r="A10" s="621"/>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1"/>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6" t="s">
        <v>327</v>
      </c>
      <c r="B39" s="617"/>
      <c r="C39" s="617"/>
      <c r="D39" s="617"/>
      <c r="E39" s="617"/>
      <c r="F39" s="617"/>
      <c r="G39" s="617"/>
      <c r="H39" s="617"/>
      <c r="I39" s="617"/>
      <c r="J39" s="618"/>
    </row>
    <row r="40" spans="1:10" x14ac:dyDescent="0.25">
      <c r="A40" s="613" t="s">
        <v>321</v>
      </c>
      <c r="B40" s="619"/>
      <c r="C40" s="619"/>
      <c r="D40" s="619"/>
      <c r="E40" s="619"/>
      <c r="F40" s="619"/>
      <c r="G40" s="619"/>
      <c r="H40" s="619"/>
      <c r="I40" s="619"/>
      <c r="J40" s="620"/>
    </row>
    <row r="41" spans="1:10" x14ac:dyDescent="0.25">
      <c r="A41" s="621"/>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2" t="s">
        <v>325</v>
      </c>
      <c r="B53" s="602"/>
      <c r="C53" s="602"/>
      <c r="D53" s="602"/>
      <c r="E53" s="603" t="str">
        <f>County</f>
        <v>Santa Clara</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4" t="s">
        <v>285</v>
      </c>
      <c r="B1" s="585"/>
      <c r="C1" s="585"/>
      <c r="D1" s="585"/>
      <c r="E1" s="585"/>
      <c r="F1" s="585"/>
      <c r="G1" s="585"/>
      <c r="H1" s="585"/>
      <c r="I1" s="585"/>
      <c r="J1" s="586"/>
    </row>
    <row r="2" spans="1:10" x14ac:dyDescent="0.25">
      <c r="A2" s="626" t="s">
        <v>397</v>
      </c>
      <c r="B2" s="627"/>
      <c r="C2" s="627"/>
      <c r="D2" s="627"/>
      <c r="E2" s="627"/>
      <c r="F2" s="627"/>
      <c r="G2" s="627"/>
      <c r="H2" s="627"/>
      <c r="I2" s="627"/>
      <c r="J2" s="628"/>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4"/>
      <c r="C8" s="614"/>
      <c r="D8" s="614"/>
      <c r="E8" s="614"/>
      <c r="F8" s="614"/>
      <c r="G8" s="614"/>
      <c r="H8" s="614"/>
      <c r="I8" s="614"/>
      <c r="J8" s="615"/>
    </row>
    <row r="9" spans="1:10" x14ac:dyDescent="0.25">
      <c r="A9" s="621"/>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9" t="s">
        <v>213</v>
      </c>
      <c r="B25" s="630"/>
      <c r="C25" s="630"/>
      <c r="D25" s="631"/>
      <c r="E25" s="629"/>
      <c r="F25" s="631"/>
      <c r="G25" s="629"/>
      <c r="H25" s="630"/>
      <c r="I25" s="630"/>
      <c r="J25" s="631"/>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21"/>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602" t="s">
        <v>325</v>
      </c>
      <c r="B56" s="602"/>
      <c r="C56" s="602"/>
      <c r="D56" s="602"/>
      <c r="E56" s="632" t="str">
        <f>County</f>
        <v>Santa Clara</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33203125" customWidth="1"/>
    <col min="2" max="2" width="21.5546875" customWidth="1"/>
  </cols>
  <sheetData>
    <row r="1" spans="1:2" x14ac:dyDescent="0.25">
      <c r="A1" t="s">
        <v>539</v>
      </c>
      <c r="B1" s="23" t="str">
        <f>County</f>
        <v>Santa Clara</v>
      </c>
    </row>
    <row r="2" spans="1:2" x14ac:dyDescent="0.25">
      <c r="A2" t="s">
        <v>541</v>
      </c>
      <c r="B2" s="25">
        <f>Reportdate</f>
        <v>44102</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Dolores Morales</v>
      </c>
    </row>
    <row r="10" spans="1:2" x14ac:dyDescent="0.25">
      <c r="A10" t="s">
        <v>218</v>
      </c>
      <c r="B10" t="str">
        <f>primarytitle</f>
        <v>Program Manager II</v>
      </c>
    </row>
    <row r="11" spans="1:2" x14ac:dyDescent="0.25">
      <c r="A11" t="s">
        <v>217</v>
      </c>
      <c r="B11" t="str">
        <f>primphone</f>
        <v>(408)  309-0944</v>
      </c>
    </row>
    <row r="12" spans="1:2" x14ac:dyDescent="0.25">
      <c r="A12" t="s">
        <v>193</v>
      </c>
      <c r="B12" s="10" t="str">
        <f>preemail</f>
        <v>Dolores.Morales@pro.sccgov.org</v>
      </c>
    </row>
    <row r="13" spans="1:2" x14ac:dyDescent="0.25">
      <c r="A13" t="s">
        <v>365</v>
      </c>
      <c r="B13" t="str">
        <f>seccontact</f>
        <v>Mariel Caballero</v>
      </c>
    </row>
    <row r="14" spans="1:2" x14ac:dyDescent="0.25">
      <c r="A14" t="s">
        <v>366</v>
      </c>
      <c r="B14" t="str">
        <f>seccontitle</f>
        <v>Deputy Director Administration</v>
      </c>
    </row>
    <row r="15" spans="1:2" x14ac:dyDescent="0.25">
      <c r="A15" t="s">
        <v>367</v>
      </c>
      <c r="B15" t="str">
        <f>secphone</f>
        <v>(408) 468-1863</v>
      </c>
    </row>
    <row r="16" spans="1:2" x14ac:dyDescent="0.25">
      <c r="A16" t="s">
        <v>368</v>
      </c>
      <c r="B16" t="str">
        <f>secemail</f>
        <v>Mariel.Caballero@pro.sccgov.org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3239807</v>
      </c>
    </row>
    <row r="24" spans="1:2" x14ac:dyDescent="0.25">
      <c r="A24" t="s">
        <v>548</v>
      </c>
      <c r="B24" s="11">
        <f>t1yobgserv</f>
        <v>1149</v>
      </c>
    </row>
    <row r="25" spans="1:2" x14ac:dyDescent="0.25">
      <c r="A25" t="s">
        <v>549</v>
      </c>
      <c r="B25" s="11">
        <f>t1yobgprof</f>
        <v>13023</v>
      </c>
    </row>
    <row r="26" spans="1:2" x14ac:dyDescent="0.25">
      <c r="A26" t="s">
        <v>550</v>
      </c>
      <c r="B26" s="11">
        <f>t1yobgcbo</f>
        <v>1751688</v>
      </c>
    </row>
    <row r="27" spans="1:2" x14ac:dyDescent="0.25">
      <c r="A27" t="s">
        <v>551</v>
      </c>
      <c r="B27" s="11">
        <f>t1yobgequip</f>
        <v>0</v>
      </c>
    </row>
    <row r="28" spans="1:2" x14ac:dyDescent="0.25">
      <c r="A28" t="s">
        <v>552</v>
      </c>
      <c r="B28" s="11">
        <f>t1yobgadmin</f>
        <v>34670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5040337</v>
      </c>
    </row>
    <row r="33" spans="1:2" x14ac:dyDescent="0.25">
      <c r="A33" t="s">
        <v>556</v>
      </c>
      <c r="B33" s="11">
        <f>t1jjcpasal</f>
        <v>3956062</v>
      </c>
    </row>
    <row r="34" spans="1:2" x14ac:dyDescent="0.25">
      <c r="A34" t="s">
        <v>557</v>
      </c>
      <c r="B34" s="11">
        <f>t1jjcpaserv</f>
        <v>21585</v>
      </c>
    </row>
    <row r="35" spans="1:2" x14ac:dyDescent="0.25">
      <c r="A35" t="s">
        <v>558</v>
      </c>
      <c r="B35" s="11">
        <f>t1jjcpaprof</f>
        <v>177457</v>
      </c>
    </row>
    <row r="36" spans="1:2" x14ac:dyDescent="0.25">
      <c r="A36" t="s">
        <v>559</v>
      </c>
      <c r="B36" s="11">
        <f>t1jjcpacbo</f>
        <v>882828</v>
      </c>
    </row>
    <row r="37" spans="1:2" x14ac:dyDescent="0.25">
      <c r="A37" t="s">
        <v>560</v>
      </c>
      <c r="B37" s="11">
        <f>t1jjcpaequip</f>
        <v>0</v>
      </c>
    </row>
    <row r="38" spans="1:2" x14ac:dyDescent="0.25">
      <c r="A38" t="s">
        <v>561</v>
      </c>
      <c r="B38" s="11">
        <f>t1jjcpaadmin</f>
        <v>25190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5063122</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33203125" customWidth="1"/>
    <col min="2" max="2" width="43.88671875" customWidth="1"/>
  </cols>
  <sheetData>
    <row r="1" spans="1:2" x14ac:dyDescent="0.25">
      <c r="A1" t="s">
        <v>539</v>
      </c>
      <c r="B1" s="23" t="str">
        <f>County</f>
        <v>Santa Clara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Santa Clara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5063122</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332031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Santa Clara</v>
      </c>
      <c r="B2" s="25">
        <f>Reportdate</f>
        <v>44102</v>
      </c>
      <c r="C2" s="24" t="e">
        <f>Chief</f>
        <v>#REF!</v>
      </c>
      <c r="D2" t="e">
        <f>Chiefphone2</f>
        <v>#REF!</v>
      </c>
      <c r="E2" s="10" t="e">
        <f>Address</f>
        <v>#REF!</v>
      </c>
      <c r="F2" s="10" t="e">
        <f>City</f>
        <v>#REF!</v>
      </c>
      <c r="G2" s="9" t="e">
        <f>ZIP</f>
        <v>#REF!</v>
      </c>
      <c r="H2" s="10" t="e">
        <f>Chiefemail2</f>
        <v>#REF!</v>
      </c>
      <c r="I2" t="str">
        <f>primcontact</f>
        <v>Dolores Morales</v>
      </c>
      <c r="J2" t="str">
        <f>primarytitle</f>
        <v>Program Manager II</v>
      </c>
      <c r="K2" t="str">
        <f>primphone</f>
        <v>(408)  309-0944</v>
      </c>
      <c r="L2" s="10" t="str">
        <f>preemail</f>
        <v>Dolores.Morales@pro.sccgov.org</v>
      </c>
      <c r="M2" t="str">
        <f>seccontact</f>
        <v>Mariel Caballero</v>
      </c>
      <c r="N2" t="str">
        <f>seccontitle</f>
        <v>Deputy Director Administration</v>
      </c>
      <c r="O2" t="str">
        <f>secphone</f>
        <v>(408) 468-1863</v>
      </c>
      <c r="P2" t="str">
        <f>secemail</f>
        <v>Mariel.Caballero@pro.sccgov.org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3239807</v>
      </c>
      <c r="X2" s="11">
        <f>t1yobgserv</f>
        <v>1149</v>
      </c>
      <c r="Y2" s="11">
        <f>t1yobgprof</f>
        <v>13023</v>
      </c>
      <c r="Z2" s="11">
        <f>t1yobgcbo</f>
        <v>1751688</v>
      </c>
      <c r="AA2" s="11">
        <f>t1yobgequip</f>
        <v>0</v>
      </c>
      <c r="AB2" s="11">
        <f>t1yobgadmin</f>
        <v>34670</v>
      </c>
      <c r="AC2" s="11">
        <f>t1yobgothr1</f>
        <v>0</v>
      </c>
      <c r="AD2" s="11">
        <f>t1yobgothr2</f>
        <v>0</v>
      </c>
      <c r="AE2" s="11">
        <f>t1yobgothr3</f>
        <v>0</v>
      </c>
      <c r="AF2" s="11">
        <f>t1yobgtot</f>
        <v>5040337</v>
      </c>
      <c r="AG2" s="11">
        <f>t1jjcpasal</f>
        <v>3956062</v>
      </c>
      <c r="AH2" s="11">
        <f>t1jjcpaserv</f>
        <v>21585</v>
      </c>
      <c r="AI2" s="11">
        <f>t1jjcpaprof</f>
        <v>177457</v>
      </c>
      <c r="AJ2" s="11">
        <f>t1jjcpacbo</f>
        <v>882828</v>
      </c>
      <c r="AK2" s="11">
        <f>t1jjcpaequip</f>
        <v>0</v>
      </c>
      <c r="AL2" s="11">
        <f>t1jjcpaadmin</f>
        <v>25190</v>
      </c>
      <c r="AM2" s="11">
        <f>t1jjcpaothr1</f>
        <v>0</v>
      </c>
      <c r="AN2" s="11">
        <f>t1jjcpaothr2</f>
        <v>0</v>
      </c>
      <c r="AO2" s="11">
        <f>t1jjcpaothr3</f>
        <v>0</v>
      </c>
      <c r="AP2" s="11">
        <f>t1jjcpatot</f>
        <v>5063122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Santa Clara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Santa Clara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5063122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35" activePane="bottomLeft" state="frozen"/>
      <selection pane="bottomLeft" activeCell="A32" sqref="A32:O43"/>
    </sheetView>
  </sheetViews>
  <sheetFormatPr defaultRowHeight="13.2" x14ac:dyDescent="0.25"/>
  <cols>
    <col min="1" max="1" width="3.5546875" style="39" customWidth="1"/>
    <col min="2" max="4" width="9.109375" style="39"/>
    <col min="5" max="6" width="6.33203125" style="39" customWidth="1"/>
    <col min="7" max="14" width="5.5546875" style="39" customWidth="1"/>
    <col min="15" max="15" width="6.554687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Santa Clara</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81</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1373</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1702</v>
      </c>
      <c r="J14" s="291"/>
      <c r="K14" s="97"/>
      <c r="L14" s="97"/>
      <c r="M14" s="97"/>
      <c r="N14" s="97"/>
      <c r="O14" s="98"/>
    </row>
    <row r="15" spans="1:24" ht="13.8" x14ac:dyDescent="0.25">
      <c r="A15" s="91"/>
      <c r="B15" s="45"/>
      <c r="C15" s="128"/>
      <c r="D15" s="128"/>
      <c r="E15" s="296" t="s">
        <v>815</v>
      </c>
      <c r="F15" s="296"/>
      <c r="G15" s="296"/>
      <c r="H15" s="296"/>
      <c r="I15" s="288">
        <v>493</v>
      </c>
      <c r="J15" s="289"/>
      <c r="K15" s="97"/>
      <c r="L15" s="97"/>
      <c r="M15" s="97"/>
      <c r="N15" s="97"/>
      <c r="O15" s="98"/>
    </row>
    <row r="16" spans="1:24" ht="14.4" x14ac:dyDescent="0.3">
      <c r="A16" s="102"/>
      <c r="B16" s="45"/>
      <c r="C16" s="128"/>
      <c r="D16" s="128"/>
      <c r="E16" s="298" t="s">
        <v>827</v>
      </c>
      <c r="F16" s="298"/>
      <c r="G16" s="298"/>
      <c r="H16" s="298"/>
      <c r="I16" s="292">
        <f>SUM(I14:J15)</f>
        <v>2195</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1500</v>
      </c>
      <c r="J20" s="291"/>
      <c r="K20" s="97"/>
      <c r="L20" s="97"/>
      <c r="M20" s="97"/>
      <c r="N20" s="97"/>
      <c r="O20" s="98"/>
    </row>
    <row r="21" spans="1:24" ht="13.8" x14ac:dyDescent="0.25">
      <c r="A21" s="102"/>
      <c r="B21" s="128"/>
      <c r="C21" s="128"/>
      <c r="D21" s="128"/>
      <c r="E21" s="296" t="s">
        <v>818</v>
      </c>
      <c r="F21" s="296"/>
      <c r="G21" s="296"/>
      <c r="H21" s="296"/>
      <c r="I21" s="309">
        <v>265</v>
      </c>
      <c r="J21" s="310"/>
      <c r="K21" s="97"/>
      <c r="L21" s="97"/>
      <c r="M21" s="97"/>
      <c r="N21" s="97"/>
      <c r="O21" s="98"/>
    </row>
    <row r="22" spans="1:24" ht="13.8" x14ac:dyDescent="0.25">
      <c r="A22" s="102"/>
      <c r="B22" s="128"/>
      <c r="C22" s="128"/>
      <c r="D22" s="128"/>
      <c r="E22" s="297" t="s">
        <v>819</v>
      </c>
      <c r="F22" s="297"/>
      <c r="G22" s="297"/>
      <c r="H22" s="297"/>
      <c r="I22" s="290">
        <v>230</v>
      </c>
      <c r="J22" s="291"/>
      <c r="K22" s="97"/>
      <c r="L22" s="97"/>
      <c r="M22" s="97"/>
      <c r="N22" s="97"/>
      <c r="O22" s="98"/>
    </row>
    <row r="23" spans="1:24" ht="13.8" x14ac:dyDescent="0.25">
      <c r="A23" s="102"/>
      <c r="B23" s="128"/>
      <c r="C23" s="128"/>
      <c r="D23" s="128"/>
      <c r="E23" s="296" t="s">
        <v>820</v>
      </c>
      <c r="F23" s="296"/>
      <c r="G23" s="296"/>
      <c r="H23" s="296"/>
      <c r="I23" s="288">
        <v>97</v>
      </c>
      <c r="J23" s="289"/>
      <c r="K23" s="97"/>
      <c r="L23" s="97"/>
      <c r="M23" s="97"/>
      <c r="N23" s="97"/>
      <c r="O23" s="98"/>
    </row>
    <row r="24" spans="1:24" ht="13.8" x14ac:dyDescent="0.25">
      <c r="A24" s="102"/>
      <c r="B24" s="128"/>
      <c r="C24" s="128"/>
      <c r="D24" s="128"/>
      <c r="E24" s="297" t="s">
        <v>821</v>
      </c>
      <c r="F24" s="297"/>
      <c r="G24" s="297"/>
      <c r="H24" s="297"/>
      <c r="I24" s="290">
        <v>15</v>
      </c>
      <c r="J24" s="291"/>
      <c r="K24" s="97"/>
      <c r="L24" s="97"/>
      <c r="M24" s="97"/>
      <c r="N24" s="97"/>
      <c r="O24" s="98"/>
    </row>
    <row r="25" spans="1:24" ht="13.8" x14ac:dyDescent="0.25">
      <c r="A25" s="102"/>
      <c r="B25" s="128"/>
      <c r="C25" s="128"/>
      <c r="D25" s="128"/>
      <c r="E25" s="296" t="s">
        <v>822</v>
      </c>
      <c r="F25" s="296"/>
      <c r="G25" s="296"/>
      <c r="H25" s="296"/>
      <c r="I25" s="288">
        <v>3</v>
      </c>
      <c r="J25" s="289"/>
      <c r="K25" s="97"/>
      <c r="L25" s="97"/>
      <c r="M25" s="97"/>
      <c r="N25" s="97"/>
      <c r="O25" s="98"/>
    </row>
    <row r="26" spans="1:24" ht="13.8" x14ac:dyDescent="0.25">
      <c r="A26" s="102"/>
      <c r="B26" s="128"/>
      <c r="C26" s="128"/>
      <c r="D26" s="128"/>
      <c r="E26" s="297" t="s">
        <v>823</v>
      </c>
      <c r="F26" s="297"/>
      <c r="G26" s="297"/>
      <c r="H26" s="297"/>
      <c r="I26" s="290">
        <v>85</v>
      </c>
      <c r="J26" s="291"/>
      <c r="K26" s="97"/>
      <c r="L26" s="97"/>
      <c r="M26" s="97"/>
      <c r="N26" s="97"/>
      <c r="O26" s="98"/>
    </row>
    <row r="27" spans="1:24" ht="14.4" x14ac:dyDescent="0.3">
      <c r="A27" s="102"/>
      <c r="B27" s="128"/>
      <c r="C27" s="128"/>
      <c r="D27" s="128"/>
      <c r="E27" s="298" t="s">
        <v>827</v>
      </c>
      <c r="F27" s="298"/>
      <c r="G27" s="298"/>
      <c r="H27" s="298"/>
      <c r="I27" s="292">
        <f>SUM(I20:J26)</f>
        <v>2195</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55" customHeight="1" x14ac:dyDescent="0.25"/>
    <row r="31" spans="1:24" ht="14.1" customHeight="1" x14ac:dyDescent="0.25">
      <c r="A31" s="189" t="s">
        <v>888</v>
      </c>
    </row>
    <row r="32" spans="1:24" ht="14.1" customHeight="1" x14ac:dyDescent="0.25">
      <c r="A32" s="300" t="s">
        <v>928</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47" activePane="bottomLeft" state="frozen"/>
      <selection activeCell="B1" sqref="B1"/>
      <selection pane="bottomLeft" activeCell="A48" sqref="A48:O54"/>
    </sheetView>
  </sheetViews>
  <sheetFormatPr defaultRowHeight="13.2" x14ac:dyDescent="0.25"/>
  <cols>
    <col min="1" max="1" width="3.5546875" style="39" customWidth="1"/>
    <col min="2" max="4" width="9.109375" style="39"/>
    <col min="5" max="6" width="6.5546875" style="39" customWidth="1"/>
    <col min="7" max="14" width="5.5546875" style="39" customWidth="1"/>
    <col min="15" max="15" width="6.554687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Santa Clara</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1123</v>
      </c>
      <c r="K7" s="360"/>
      <c r="L7" s="45"/>
      <c r="M7" s="45"/>
      <c r="N7" s="45"/>
      <c r="O7" s="92"/>
    </row>
    <row r="8" spans="1:37" ht="14.1" customHeight="1" x14ac:dyDescent="0.25">
      <c r="A8" s="91"/>
      <c r="B8" s="128"/>
      <c r="C8" s="128"/>
      <c r="D8" s="353" t="s">
        <v>890</v>
      </c>
      <c r="E8" s="354"/>
      <c r="F8" s="354"/>
      <c r="G8" s="354"/>
      <c r="H8" s="354"/>
      <c r="I8" s="355"/>
      <c r="J8" s="361">
        <v>250</v>
      </c>
      <c r="K8" s="362"/>
      <c r="L8" s="125"/>
      <c r="M8" s="125"/>
      <c r="N8" s="125"/>
      <c r="O8" s="126"/>
      <c r="P8" s="214"/>
    </row>
    <row r="9" spans="1:37" ht="14.1" customHeight="1" x14ac:dyDescent="0.25">
      <c r="A9" s="91"/>
      <c r="B9" s="128"/>
      <c r="C9" s="128"/>
      <c r="D9" s="356" t="s">
        <v>827</v>
      </c>
      <c r="E9" s="357"/>
      <c r="F9" s="357"/>
      <c r="G9" s="357"/>
      <c r="H9" s="357"/>
      <c r="I9" s="358"/>
      <c r="J9" s="337">
        <f>SUM(I7:J8)</f>
        <v>1373</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36</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14</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512</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129</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112</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107</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248</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21</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24</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512</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120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1087</v>
      </c>
      <c r="K32" s="370"/>
      <c r="L32" s="125"/>
      <c r="M32" s="125"/>
      <c r="N32" s="125"/>
      <c r="O32" s="126"/>
      <c r="P32" s="214"/>
    </row>
    <row r="33" spans="1:37" ht="14.1" customHeight="1" x14ac:dyDescent="0.25">
      <c r="A33" s="91"/>
      <c r="B33" s="45"/>
      <c r="C33" s="45"/>
      <c r="D33" s="329" t="s">
        <v>815</v>
      </c>
      <c r="E33" s="330"/>
      <c r="F33" s="330"/>
      <c r="G33" s="330"/>
      <c r="H33" s="330"/>
      <c r="I33" s="368"/>
      <c r="J33" s="335">
        <v>286</v>
      </c>
      <c r="K33" s="336"/>
      <c r="L33" s="125"/>
      <c r="M33" s="125"/>
      <c r="N33" s="125"/>
      <c r="O33" s="126"/>
      <c r="P33" s="214"/>
    </row>
    <row r="34" spans="1:37" ht="14.1" customHeight="1" x14ac:dyDescent="0.25">
      <c r="A34" s="91"/>
      <c r="B34" s="45"/>
      <c r="C34" s="45"/>
      <c r="D34" s="340" t="s">
        <v>827</v>
      </c>
      <c r="E34" s="340"/>
      <c r="F34" s="340"/>
      <c r="G34" s="340"/>
      <c r="H34" s="340"/>
      <c r="I34" s="340"/>
      <c r="J34" s="337">
        <f>SUM(J32:K33)</f>
        <v>1373</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968</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161</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139</v>
      </c>
      <c r="K39" s="291"/>
      <c r="L39" s="125"/>
      <c r="M39" s="125"/>
      <c r="N39" s="125"/>
      <c r="O39" s="126"/>
      <c r="P39" s="214"/>
    </row>
    <row r="40" spans="1:37" ht="14.1" customHeight="1" x14ac:dyDescent="0.25">
      <c r="A40" s="91"/>
      <c r="B40" s="136"/>
      <c r="C40" s="128"/>
      <c r="D40" s="333" t="s">
        <v>820</v>
      </c>
      <c r="E40" s="334"/>
      <c r="F40" s="334"/>
      <c r="G40" s="334"/>
      <c r="H40" s="334"/>
      <c r="I40" s="334"/>
      <c r="J40" s="288">
        <v>49</v>
      </c>
      <c r="K40" s="289"/>
      <c r="L40" s="125"/>
      <c r="M40" s="125"/>
      <c r="N40" s="125"/>
      <c r="O40" s="126"/>
      <c r="P40" s="214"/>
    </row>
    <row r="41" spans="1:37" ht="14.1" customHeight="1" x14ac:dyDescent="0.25">
      <c r="A41" s="91"/>
      <c r="B41" s="136"/>
      <c r="C41" s="128"/>
      <c r="D41" s="331" t="s">
        <v>821</v>
      </c>
      <c r="E41" s="332"/>
      <c r="F41" s="332"/>
      <c r="G41" s="332"/>
      <c r="H41" s="332"/>
      <c r="I41" s="332"/>
      <c r="J41" s="290">
        <v>9</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2</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45</v>
      </c>
      <c r="K43" s="291"/>
      <c r="L43" s="125"/>
      <c r="M43" s="125"/>
      <c r="N43" s="125"/>
      <c r="O43" s="126"/>
      <c r="P43" s="214"/>
    </row>
    <row r="44" spans="1:37" ht="14.1" customHeight="1" x14ac:dyDescent="0.25">
      <c r="A44" s="91"/>
      <c r="B44" s="128"/>
      <c r="C44" s="128"/>
      <c r="D44" s="327" t="s">
        <v>827</v>
      </c>
      <c r="E44" s="328"/>
      <c r="F44" s="328"/>
      <c r="G44" s="328"/>
      <c r="H44" s="328"/>
      <c r="I44" s="328"/>
      <c r="J44" s="292">
        <f>SUM(J37:K43)</f>
        <v>1373</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t="s">
        <v>941</v>
      </c>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6" sqref="G26:H2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Santa Clara</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930</v>
      </c>
      <c r="H9" s="386"/>
      <c r="I9" s="183"/>
    </row>
    <row r="10" spans="1:21" ht="13.8" x14ac:dyDescent="0.25">
      <c r="A10" s="165"/>
      <c r="B10" s="206"/>
      <c r="C10" s="397" t="s">
        <v>872</v>
      </c>
      <c r="D10" s="397"/>
      <c r="E10" s="397"/>
      <c r="F10" s="397"/>
      <c r="G10" s="395">
        <v>1080</v>
      </c>
      <c r="H10" s="395"/>
      <c r="I10" s="183"/>
    </row>
    <row r="11" spans="1:21" ht="13.8" x14ac:dyDescent="0.25">
      <c r="A11" s="165"/>
      <c r="B11" s="206"/>
      <c r="C11" s="396" t="s">
        <v>873</v>
      </c>
      <c r="D11" s="396"/>
      <c r="E11" s="396"/>
      <c r="F11" s="396"/>
      <c r="G11" s="386">
        <v>82</v>
      </c>
      <c r="H11" s="386"/>
      <c r="I11" s="183"/>
    </row>
    <row r="12" spans="1:21" ht="14.4" x14ac:dyDescent="0.3">
      <c r="A12" s="165"/>
      <c r="B12" s="177"/>
      <c r="C12" s="298" t="s">
        <v>827</v>
      </c>
      <c r="D12" s="298"/>
      <c r="E12" s="298"/>
      <c r="F12" s="298"/>
      <c r="G12" s="392">
        <f>SUM(G9:H11)</f>
        <v>2092</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1542</v>
      </c>
      <c r="H16" s="386"/>
      <c r="I16" s="98"/>
    </row>
    <row r="17" spans="1:9" ht="13.8" x14ac:dyDescent="0.25">
      <c r="A17" s="102"/>
      <c r="B17" s="128"/>
      <c r="C17" s="296" t="s">
        <v>815</v>
      </c>
      <c r="D17" s="296"/>
      <c r="E17" s="296"/>
      <c r="F17" s="296"/>
      <c r="G17" s="395">
        <v>550</v>
      </c>
      <c r="H17" s="395"/>
      <c r="I17" s="98"/>
    </row>
    <row r="18" spans="1:9" ht="14.4" x14ac:dyDescent="0.3">
      <c r="A18" s="102"/>
      <c r="B18" s="128"/>
      <c r="C18" s="298" t="s">
        <v>827</v>
      </c>
      <c r="D18" s="298"/>
      <c r="E18" s="298"/>
      <c r="F18" s="298"/>
      <c r="G18" s="406">
        <f>SUM(G16:H17)</f>
        <v>2092</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170</v>
      </c>
      <c r="H22" s="386"/>
      <c r="I22" s="98"/>
    </row>
    <row r="23" spans="1:9" ht="13.8" x14ac:dyDescent="0.25">
      <c r="A23" s="102"/>
      <c r="B23" s="128"/>
      <c r="C23" s="296" t="s">
        <v>818</v>
      </c>
      <c r="D23" s="296"/>
      <c r="E23" s="296"/>
      <c r="F23" s="296"/>
      <c r="G23" s="407">
        <v>323</v>
      </c>
      <c r="H23" s="407"/>
      <c r="I23" s="98"/>
    </row>
    <row r="24" spans="1:9" ht="13.8" x14ac:dyDescent="0.25">
      <c r="A24" s="102"/>
      <c r="B24" s="128"/>
      <c r="C24" s="297" t="s">
        <v>817</v>
      </c>
      <c r="D24" s="297"/>
      <c r="E24" s="297"/>
      <c r="F24" s="297"/>
      <c r="G24" s="386">
        <v>1381</v>
      </c>
      <c r="H24" s="386"/>
      <c r="I24" s="98"/>
    </row>
    <row r="25" spans="1:9" ht="13.8" x14ac:dyDescent="0.25">
      <c r="A25" s="102"/>
      <c r="B25" s="128"/>
      <c r="C25" s="311" t="s">
        <v>512</v>
      </c>
      <c r="D25" s="311"/>
      <c r="E25" s="311"/>
      <c r="F25" s="311"/>
      <c r="G25" s="395">
        <v>218</v>
      </c>
      <c r="H25" s="395"/>
      <c r="I25" s="98"/>
    </row>
    <row r="26" spans="1:9" ht="14.4" x14ac:dyDescent="0.3">
      <c r="A26" s="102"/>
      <c r="B26" s="128"/>
      <c r="C26" s="298" t="s">
        <v>827</v>
      </c>
      <c r="D26" s="298"/>
      <c r="E26" s="298"/>
      <c r="F26" s="298"/>
      <c r="G26" s="406">
        <f>SUM(G22:H25)</f>
        <v>2092</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5"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57" zoomScaleNormal="57"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Santa Clara</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942</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3" sqref="A1:XFD1048576"/>
    </sheetView>
  </sheetViews>
  <sheetFormatPr defaultRowHeight="13.2" x14ac:dyDescent="0.25"/>
  <cols>
    <col min="1" max="1" width="10.332031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Santa Clara</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Santa Clara</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3.05"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3.05" customHeight="1" x14ac:dyDescent="0.25">
      <c r="A75" s="56"/>
      <c r="B75" s="280"/>
      <c r="C75" s="280"/>
      <c r="D75" s="280"/>
      <c r="E75" s="280"/>
      <c r="F75" s="280"/>
      <c r="G75" s="280"/>
      <c r="H75" s="280"/>
      <c r="I75" s="280"/>
      <c r="J75" s="115"/>
    </row>
    <row r="76" spans="1:10" ht="13.05"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3.05" customHeight="1" x14ac:dyDescent="0.25">
      <c r="A79" s="45"/>
      <c r="B79" s="280"/>
      <c r="C79" s="280"/>
      <c r="D79" s="280"/>
      <c r="E79" s="280"/>
      <c r="F79" s="280"/>
      <c r="G79" s="280"/>
      <c r="H79" s="280"/>
      <c r="I79" s="280"/>
      <c r="J79" s="115"/>
    </row>
    <row r="80" spans="1:10" ht="13.05"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3.05" customHeight="1" x14ac:dyDescent="0.25">
      <c r="A84" s="45"/>
      <c r="B84" s="517"/>
      <c r="C84" s="517"/>
      <c r="D84" s="517"/>
      <c r="E84" s="517"/>
      <c r="F84" s="517"/>
      <c r="G84" s="517"/>
      <c r="H84" s="517"/>
      <c r="I84" s="517"/>
      <c r="J84" s="115"/>
    </row>
    <row r="85" spans="1:10" ht="13.05"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3.05"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55"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Santa Clara</v>
      </c>
      <c r="I125" s="348"/>
      <c r="J125" s="349"/>
      <c r="K125" s="189"/>
      <c r="L125" s="189"/>
    </row>
    <row r="126" spans="1:12" ht="8.5500000000000007"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940</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517</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v>3239807</v>
      </c>
      <c r="F132" s="449"/>
      <c r="G132" s="449">
        <v>3956062</v>
      </c>
      <c r="H132" s="449"/>
      <c r="I132" s="450"/>
      <c r="J132" s="450"/>
    </row>
    <row r="133" spans="1:16" x14ac:dyDescent="0.25">
      <c r="A133" s="503" t="s">
        <v>528</v>
      </c>
      <c r="B133" s="503"/>
      <c r="C133" s="503"/>
      <c r="D133" s="503"/>
      <c r="E133" s="432">
        <v>1149</v>
      </c>
      <c r="F133" s="432"/>
      <c r="G133" s="433">
        <v>21585</v>
      </c>
      <c r="H133" s="433"/>
      <c r="I133" s="448"/>
      <c r="J133" s="448"/>
    </row>
    <row r="134" spans="1:16" x14ac:dyDescent="0.25">
      <c r="A134" s="502" t="s">
        <v>529</v>
      </c>
      <c r="B134" s="502"/>
      <c r="C134" s="502"/>
      <c r="D134" s="502"/>
      <c r="E134" s="449">
        <v>13023</v>
      </c>
      <c r="F134" s="449"/>
      <c r="G134" s="449">
        <v>177457</v>
      </c>
      <c r="H134" s="449"/>
      <c r="I134" s="450"/>
      <c r="J134" s="450"/>
    </row>
    <row r="135" spans="1:16" x14ac:dyDescent="0.25">
      <c r="A135" s="503" t="s">
        <v>530</v>
      </c>
      <c r="B135" s="503"/>
      <c r="C135" s="503"/>
      <c r="D135" s="503"/>
      <c r="E135" s="432">
        <v>1751688</v>
      </c>
      <c r="F135" s="432"/>
      <c r="G135" s="433">
        <v>882828</v>
      </c>
      <c r="H135" s="433"/>
      <c r="I135" s="448"/>
      <c r="J135" s="448"/>
    </row>
    <row r="136" spans="1:16" x14ac:dyDescent="0.25">
      <c r="A136" s="502" t="s">
        <v>531</v>
      </c>
      <c r="B136" s="502"/>
      <c r="C136" s="502"/>
      <c r="D136" s="502"/>
      <c r="E136" s="449"/>
      <c r="F136" s="449"/>
      <c r="G136" s="449">
        <v>0</v>
      </c>
      <c r="H136" s="449"/>
      <c r="I136" s="450"/>
      <c r="J136" s="450"/>
    </row>
    <row r="137" spans="1:16" x14ac:dyDescent="0.25">
      <c r="A137" s="503" t="s">
        <v>532</v>
      </c>
      <c r="B137" s="503"/>
      <c r="C137" s="503"/>
      <c r="D137" s="503"/>
      <c r="E137" s="432">
        <v>34670</v>
      </c>
      <c r="F137" s="432"/>
      <c r="G137" s="433">
        <v>25190</v>
      </c>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5040337</v>
      </c>
      <c r="F142" s="437"/>
      <c r="G142" s="437">
        <f>SUM(G132:G141)</f>
        <v>5063122</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937</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Santa Clara</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939</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468</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v>992791</v>
      </c>
      <c r="F184" s="449"/>
      <c r="G184" s="449"/>
      <c r="H184" s="449"/>
      <c r="I184" s="450"/>
      <c r="J184" s="450"/>
    </row>
    <row r="185" spans="1:20" x14ac:dyDescent="0.25">
      <c r="A185" s="445" t="s">
        <v>528</v>
      </c>
      <c r="B185" s="446"/>
      <c r="C185" s="446"/>
      <c r="D185" s="447"/>
      <c r="E185" s="432">
        <v>793</v>
      </c>
      <c r="F185" s="432"/>
      <c r="G185" s="433"/>
      <c r="H185" s="433"/>
      <c r="I185" s="448"/>
      <c r="J185" s="448"/>
    </row>
    <row r="186" spans="1:20" x14ac:dyDescent="0.25">
      <c r="A186" s="441" t="s">
        <v>529</v>
      </c>
      <c r="B186" s="442"/>
      <c r="C186" s="442"/>
      <c r="D186" s="443"/>
      <c r="E186" s="449">
        <v>694071</v>
      </c>
      <c r="F186" s="449"/>
      <c r="G186" s="449"/>
      <c r="H186" s="449"/>
      <c r="I186" s="450"/>
      <c r="J186" s="450"/>
    </row>
    <row r="187" spans="1:20" x14ac:dyDescent="0.25">
      <c r="A187" s="445" t="s">
        <v>530</v>
      </c>
      <c r="B187" s="446"/>
      <c r="C187" s="446"/>
      <c r="D187" s="447"/>
      <c r="E187" s="432">
        <v>240643</v>
      </c>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1928298</v>
      </c>
      <c r="F194" s="437"/>
      <c r="G194" s="437">
        <f>SUM(G184:G193)</f>
        <v>0</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938</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Santa Clara</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0</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Santa Clara</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c r="H295" s="449"/>
      <c r="I295" s="450"/>
      <c r="J295" s="450"/>
    </row>
    <row r="296" spans="1:10" x14ac:dyDescent="0.25">
      <c r="A296" s="445" t="s">
        <v>528</v>
      </c>
      <c r="B296" s="446"/>
      <c r="C296" s="446"/>
      <c r="D296" s="447"/>
      <c r="E296" s="432"/>
      <c r="F296" s="432"/>
      <c r="G296" s="433"/>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0</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tr">
        <f>'CONTACT INFORMATION'!$A$24</f>
        <v>Santa Clara</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Santa Clara</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Santa Clara</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7"/>
      <c r="F465" s="528"/>
      <c r="G465" s="528"/>
      <c r="H465" s="528"/>
      <c r="I465" s="528"/>
      <c r="J465" s="529"/>
    </row>
    <row r="466" spans="1:10" x14ac:dyDescent="0.25">
      <c r="A466" s="495" t="s">
        <v>853</v>
      </c>
      <c r="B466" s="496"/>
      <c r="C466" s="496"/>
      <c r="D466" s="497"/>
      <c r="E466" s="530"/>
      <c r="F466" s="531"/>
      <c r="G466" s="531"/>
      <c r="H466" s="531"/>
      <c r="I466" s="531"/>
      <c r="J466" s="532"/>
    </row>
    <row r="467" spans="1:10" x14ac:dyDescent="0.25">
      <c r="A467" s="524" t="s">
        <v>808</v>
      </c>
      <c r="B467" s="525"/>
      <c r="C467" s="525"/>
      <c r="D467" s="526"/>
      <c r="E467" s="471"/>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0</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Santa Clara</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7"/>
      <c r="F523" s="528"/>
      <c r="G523" s="528"/>
      <c r="H523" s="528"/>
      <c r="I523" s="528"/>
      <c r="J523" s="529"/>
    </row>
    <row r="524" spans="1:10" ht="12.75" customHeight="1" x14ac:dyDescent="0.25">
      <c r="A524" s="495" t="s">
        <v>853</v>
      </c>
      <c r="B524" s="496"/>
      <c r="C524" s="496"/>
      <c r="D524" s="497"/>
      <c r="E524" s="530"/>
      <c r="F524" s="531"/>
      <c r="G524" s="531"/>
      <c r="H524" s="531"/>
      <c r="I524" s="531"/>
      <c r="J524" s="532"/>
    </row>
    <row r="525" spans="1:10" x14ac:dyDescent="0.25">
      <c r="A525" s="524" t="s">
        <v>808</v>
      </c>
      <c r="B525" s="525"/>
      <c r="C525" s="525"/>
      <c r="D525" s="526"/>
      <c r="E525" s="471"/>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Santa Clara</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Santa Clara</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Santa Clara</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Santa Clara</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Santa Clara</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Santa Clara</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Santa Clara</v>
      </c>
      <c r="I926" s="348"/>
      <c r="J926" s="349"/>
    </row>
    <row r="927" spans="1:10" ht="8.5500000000000007"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Santa Clara</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33"/>
      <c r="F6" s="534"/>
      <c r="G6" s="534"/>
      <c r="H6" s="534"/>
      <c r="I6" s="534"/>
      <c r="J6" s="535"/>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Santa Clara</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33"/>
      <c r="F61" s="534"/>
      <c r="G61" s="534"/>
      <c r="H61" s="534"/>
      <c r="I61" s="534"/>
      <c r="J61" s="535"/>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Santa Clara</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33"/>
      <c r="F117" s="534"/>
      <c r="G117" s="534"/>
      <c r="H117" s="534"/>
      <c r="I117" s="534"/>
      <c r="J117" s="535"/>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Santa Clara</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33"/>
      <c r="F172" s="534"/>
      <c r="G172" s="534"/>
      <c r="H172" s="534"/>
      <c r="I172" s="534"/>
      <c r="J172" s="535"/>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Santa Clara</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33"/>
      <c r="F227" s="534"/>
      <c r="G227" s="534"/>
      <c r="H227" s="534"/>
      <c r="I227" s="534"/>
      <c r="J227" s="535"/>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Santa Clara</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35" customHeight="1" x14ac:dyDescent="0.25">
      <c r="A280" s="455" t="s">
        <v>854</v>
      </c>
      <c r="B280" s="519"/>
      <c r="C280" s="519"/>
      <c r="D280" s="520"/>
      <c r="E280" s="527"/>
      <c r="F280" s="528"/>
      <c r="G280" s="528"/>
      <c r="H280" s="528"/>
      <c r="I280" s="528"/>
      <c r="J280" s="529"/>
    </row>
    <row r="281" spans="1:10" ht="13.35"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35" customHeight="1" x14ac:dyDescent="0.25">
      <c r="A283" s="58"/>
      <c r="B283" s="59"/>
      <c r="C283" s="59"/>
      <c r="D283" s="59"/>
      <c r="E283" s="542" t="s">
        <v>535</v>
      </c>
      <c r="F283" s="542"/>
      <c r="G283" s="542" t="s">
        <v>533</v>
      </c>
      <c r="H283" s="542"/>
      <c r="I283" s="543" t="s">
        <v>849</v>
      </c>
      <c r="J283" s="544"/>
    </row>
    <row r="284" spans="1:10" x14ac:dyDescent="0.25">
      <c r="A284" s="441" t="s">
        <v>527</v>
      </c>
      <c r="B284" s="442"/>
      <c r="C284" s="442"/>
      <c r="D284" s="443"/>
      <c r="E284" s="545"/>
      <c r="F284" s="546"/>
      <c r="G284" s="545"/>
      <c r="H284" s="546"/>
      <c r="I284" s="547"/>
      <c r="J284" s="548"/>
    </row>
    <row r="285" spans="1:10" x14ac:dyDescent="0.25">
      <c r="A285" s="445" t="s">
        <v>528</v>
      </c>
      <c r="B285" s="446"/>
      <c r="C285" s="446"/>
      <c r="D285" s="447"/>
      <c r="E285" s="540"/>
      <c r="F285" s="541"/>
      <c r="G285" s="538"/>
      <c r="H285" s="539"/>
      <c r="I285" s="536"/>
      <c r="J285" s="537"/>
    </row>
    <row r="286" spans="1:10" x14ac:dyDescent="0.25">
      <c r="A286" s="441" t="s">
        <v>529</v>
      </c>
      <c r="B286" s="442"/>
      <c r="C286" s="442"/>
      <c r="D286" s="443"/>
      <c r="E286" s="545"/>
      <c r="F286" s="546"/>
      <c r="G286" s="545"/>
      <c r="H286" s="546"/>
      <c r="I286" s="547"/>
      <c r="J286" s="548"/>
    </row>
    <row r="287" spans="1:10" x14ac:dyDescent="0.25">
      <c r="A287" s="445" t="s">
        <v>530</v>
      </c>
      <c r="B287" s="446"/>
      <c r="C287" s="446"/>
      <c r="D287" s="447"/>
      <c r="E287" s="540"/>
      <c r="F287" s="541"/>
      <c r="G287" s="538"/>
      <c r="H287" s="539"/>
      <c r="I287" s="536"/>
      <c r="J287" s="537"/>
    </row>
    <row r="288" spans="1:10" x14ac:dyDescent="0.25">
      <c r="A288" s="441" t="s">
        <v>531</v>
      </c>
      <c r="B288" s="442"/>
      <c r="C288" s="442"/>
      <c r="D288" s="443"/>
      <c r="E288" s="545"/>
      <c r="F288" s="546"/>
      <c r="G288" s="545"/>
      <c r="H288" s="546"/>
      <c r="I288" s="547"/>
      <c r="J288" s="548"/>
    </row>
    <row r="289" spans="1:10" x14ac:dyDescent="0.25">
      <c r="A289" s="445" t="s">
        <v>532</v>
      </c>
      <c r="B289" s="446"/>
      <c r="C289" s="446"/>
      <c r="D289" s="447"/>
      <c r="E289" s="540"/>
      <c r="F289" s="541"/>
      <c r="G289" s="538"/>
      <c r="H289" s="539"/>
      <c r="I289" s="536"/>
      <c r="J289" s="537"/>
    </row>
    <row r="290" spans="1:10" x14ac:dyDescent="0.25">
      <c r="A290" s="441" t="s">
        <v>537</v>
      </c>
      <c r="B290" s="442"/>
      <c r="C290" s="442"/>
      <c r="D290" s="443"/>
      <c r="E290" s="549"/>
      <c r="F290" s="550"/>
      <c r="G290" s="549"/>
      <c r="H290" s="550"/>
      <c r="I290" s="551"/>
      <c r="J290" s="552"/>
    </row>
    <row r="291" spans="1:10" x14ac:dyDescent="0.25">
      <c r="A291" s="429"/>
      <c r="B291" s="430"/>
      <c r="C291" s="430"/>
      <c r="D291" s="431"/>
      <c r="E291" s="540"/>
      <c r="F291" s="541"/>
      <c r="G291" s="538"/>
      <c r="H291" s="539"/>
      <c r="I291" s="538"/>
      <c r="J291" s="539"/>
    </row>
    <row r="292" spans="1:10" x14ac:dyDescent="0.25">
      <c r="A292" s="429"/>
      <c r="B292" s="430"/>
      <c r="C292" s="430"/>
      <c r="D292" s="431"/>
      <c r="E292" s="540"/>
      <c r="F292" s="541"/>
      <c r="G292" s="538"/>
      <c r="H292" s="539"/>
      <c r="I292" s="538"/>
      <c r="J292" s="539"/>
    </row>
    <row r="293" spans="1:10" x14ac:dyDescent="0.25">
      <c r="A293" s="429"/>
      <c r="B293" s="430"/>
      <c r="C293" s="430"/>
      <c r="D293" s="431"/>
      <c r="E293" s="540"/>
      <c r="F293" s="541"/>
      <c r="G293" s="538"/>
      <c r="H293" s="539"/>
      <c r="I293" s="538"/>
      <c r="J293" s="539"/>
    </row>
    <row r="294" spans="1:10" x14ac:dyDescent="0.25">
      <c r="A294" s="434" t="s">
        <v>534</v>
      </c>
      <c r="B294" s="435"/>
      <c r="C294" s="435"/>
      <c r="D294" s="436"/>
      <c r="E294" s="559">
        <f>SUM(E284:E293)</f>
        <v>0</v>
      </c>
      <c r="F294" s="560"/>
      <c r="G294" s="559">
        <f>SUM(G284:G293)</f>
        <v>0</v>
      </c>
      <c r="H294" s="560"/>
      <c r="I294" s="559">
        <f>SUM(I284:I293)</f>
        <v>0</v>
      </c>
      <c r="J294" s="560"/>
    </row>
    <row r="295" spans="1:10" ht="13.35" customHeight="1" x14ac:dyDescent="0.25">
      <c r="A295" s="486" t="s">
        <v>861</v>
      </c>
      <c r="B295" s="553"/>
      <c r="C295" s="553"/>
      <c r="D295" s="553"/>
      <c r="E295" s="553"/>
      <c r="F295" s="553"/>
      <c r="G295" s="553"/>
      <c r="H295" s="553"/>
      <c r="I295" s="553"/>
      <c r="J295" s="554"/>
    </row>
    <row r="296" spans="1:10" ht="13.35" customHeight="1" x14ac:dyDescent="0.25">
      <c r="A296" s="489" t="s">
        <v>862</v>
      </c>
      <c r="B296" s="555"/>
      <c r="C296" s="555"/>
      <c r="D296" s="555"/>
      <c r="E296" s="555"/>
      <c r="F296" s="555"/>
      <c r="G296" s="555"/>
      <c r="H296" s="555"/>
      <c r="I296" s="555"/>
      <c r="J296" s="556"/>
    </row>
    <row r="297" spans="1:10" ht="13.35" customHeight="1" x14ac:dyDescent="0.25">
      <c r="A297" s="489" t="s">
        <v>863</v>
      </c>
      <c r="B297" s="555"/>
      <c r="C297" s="555"/>
      <c r="D297" s="555"/>
      <c r="E297" s="555"/>
      <c r="F297" s="555"/>
      <c r="G297" s="555"/>
      <c r="H297" s="555"/>
      <c r="I297" s="555"/>
      <c r="J297" s="556"/>
    </row>
    <row r="298" spans="1:10" ht="13.35" customHeight="1" x14ac:dyDescent="0.25">
      <c r="A298" s="492" t="s">
        <v>864</v>
      </c>
      <c r="B298" s="557"/>
      <c r="C298" s="557"/>
      <c r="D298" s="557"/>
      <c r="E298" s="557"/>
      <c r="F298" s="557"/>
      <c r="G298" s="557"/>
      <c r="H298" s="557"/>
      <c r="I298" s="557"/>
      <c r="J298" s="558"/>
    </row>
    <row r="299" spans="1:10" ht="13.35"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Santa Clara</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35" customHeight="1" x14ac:dyDescent="0.25">
      <c r="A333" s="455" t="s">
        <v>854</v>
      </c>
      <c r="B333" s="519"/>
      <c r="C333" s="519"/>
      <c r="D333" s="520"/>
      <c r="E333" s="527"/>
      <c r="F333" s="528"/>
      <c r="G333" s="528"/>
      <c r="H333" s="528"/>
      <c r="I333" s="528"/>
      <c r="J333" s="529"/>
    </row>
    <row r="334" spans="1:10" ht="13.35"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35" customHeight="1" x14ac:dyDescent="0.25">
      <c r="A336" s="58"/>
      <c r="B336" s="59"/>
      <c r="C336" s="59"/>
      <c r="D336" s="59"/>
      <c r="E336" s="542" t="s">
        <v>535</v>
      </c>
      <c r="F336" s="542"/>
      <c r="G336" s="542" t="s">
        <v>533</v>
      </c>
      <c r="H336" s="542"/>
      <c r="I336" s="543" t="s">
        <v>849</v>
      </c>
      <c r="J336" s="544"/>
    </row>
    <row r="337" spans="1:10" x14ac:dyDescent="0.25">
      <c r="A337" s="441" t="s">
        <v>527</v>
      </c>
      <c r="B337" s="442"/>
      <c r="C337" s="442"/>
      <c r="D337" s="443"/>
      <c r="E337" s="545"/>
      <c r="F337" s="546"/>
      <c r="G337" s="545"/>
      <c r="H337" s="546"/>
      <c r="I337" s="547"/>
      <c r="J337" s="548"/>
    </row>
    <row r="338" spans="1:10" x14ac:dyDescent="0.25">
      <c r="A338" s="445" t="s">
        <v>528</v>
      </c>
      <c r="B338" s="446"/>
      <c r="C338" s="446"/>
      <c r="D338" s="447"/>
      <c r="E338" s="540"/>
      <c r="F338" s="541"/>
      <c r="G338" s="538"/>
      <c r="H338" s="539"/>
      <c r="I338" s="536"/>
      <c r="J338" s="537"/>
    </row>
    <row r="339" spans="1:10" x14ac:dyDescent="0.25">
      <c r="A339" s="441" t="s">
        <v>529</v>
      </c>
      <c r="B339" s="442"/>
      <c r="C339" s="442"/>
      <c r="D339" s="443"/>
      <c r="E339" s="545"/>
      <c r="F339" s="546"/>
      <c r="G339" s="545"/>
      <c r="H339" s="546"/>
      <c r="I339" s="547"/>
      <c r="J339" s="548"/>
    </row>
    <row r="340" spans="1:10" x14ac:dyDescent="0.25">
      <c r="A340" s="445" t="s">
        <v>530</v>
      </c>
      <c r="B340" s="446"/>
      <c r="C340" s="446"/>
      <c r="D340" s="447"/>
      <c r="E340" s="540"/>
      <c r="F340" s="541"/>
      <c r="G340" s="538"/>
      <c r="H340" s="539"/>
      <c r="I340" s="536"/>
      <c r="J340" s="537"/>
    </row>
    <row r="341" spans="1:10" x14ac:dyDescent="0.25">
      <c r="A341" s="441" t="s">
        <v>531</v>
      </c>
      <c r="B341" s="442"/>
      <c r="C341" s="442"/>
      <c r="D341" s="443"/>
      <c r="E341" s="545"/>
      <c r="F341" s="546"/>
      <c r="G341" s="545"/>
      <c r="H341" s="546"/>
      <c r="I341" s="547"/>
      <c r="J341" s="548"/>
    </row>
    <row r="342" spans="1:10" x14ac:dyDescent="0.25">
      <c r="A342" s="445" t="s">
        <v>532</v>
      </c>
      <c r="B342" s="446"/>
      <c r="C342" s="446"/>
      <c r="D342" s="447"/>
      <c r="E342" s="540"/>
      <c r="F342" s="541"/>
      <c r="G342" s="538"/>
      <c r="H342" s="539"/>
      <c r="I342" s="536"/>
      <c r="J342" s="537"/>
    </row>
    <row r="343" spans="1:10" x14ac:dyDescent="0.25">
      <c r="A343" s="441" t="s">
        <v>537</v>
      </c>
      <c r="B343" s="442"/>
      <c r="C343" s="442"/>
      <c r="D343" s="443"/>
      <c r="E343" s="549"/>
      <c r="F343" s="550"/>
      <c r="G343" s="549"/>
      <c r="H343" s="550"/>
      <c r="I343" s="551"/>
      <c r="J343" s="552"/>
    </row>
    <row r="344" spans="1:10" x14ac:dyDescent="0.25">
      <c r="A344" s="429"/>
      <c r="B344" s="430"/>
      <c r="C344" s="430"/>
      <c r="D344" s="431"/>
      <c r="E344" s="540"/>
      <c r="F344" s="541"/>
      <c r="G344" s="538"/>
      <c r="H344" s="539"/>
      <c r="I344" s="538"/>
      <c r="J344" s="539"/>
    </row>
    <row r="345" spans="1:10" x14ac:dyDescent="0.25">
      <c r="A345" s="429"/>
      <c r="B345" s="430"/>
      <c r="C345" s="430"/>
      <c r="D345" s="431"/>
      <c r="E345" s="540"/>
      <c r="F345" s="541"/>
      <c r="G345" s="538"/>
      <c r="H345" s="539"/>
      <c r="I345" s="538"/>
      <c r="J345" s="539"/>
    </row>
    <row r="346" spans="1:10" x14ac:dyDescent="0.25">
      <c r="A346" s="429"/>
      <c r="B346" s="430"/>
      <c r="C346" s="430"/>
      <c r="D346" s="431"/>
      <c r="E346" s="540"/>
      <c r="F346" s="541"/>
      <c r="G346" s="538"/>
      <c r="H346" s="539"/>
      <c r="I346" s="538"/>
      <c r="J346" s="539"/>
    </row>
    <row r="347" spans="1:10" x14ac:dyDescent="0.25">
      <c r="A347" s="434" t="s">
        <v>534</v>
      </c>
      <c r="B347" s="435"/>
      <c r="C347" s="435"/>
      <c r="D347" s="436"/>
      <c r="E347" s="559">
        <f>SUM(E337:E346)</f>
        <v>0</v>
      </c>
      <c r="F347" s="560"/>
      <c r="G347" s="559">
        <f>SUM(G337:G346)</f>
        <v>0</v>
      </c>
      <c r="H347" s="560"/>
      <c r="I347" s="559">
        <f>SUM(I337:I346)</f>
        <v>0</v>
      </c>
      <c r="J347" s="560"/>
    </row>
    <row r="348" spans="1:10" ht="13.35" customHeight="1" x14ac:dyDescent="0.25">
      <c r="A348" s="486" t="s">
        <v>861</v>
      </c>
      <c r="B348" s="553"/>
      <c r="C348" s="553"/>
      <c r="D348" s="553"/>
      <c r="E348" s="553"/>
      <c r="F348" s="553"/>
      <c r="G348" s="553"/>
      <c r="H348" s="553"/>
      <c r="I348" s="553"/>
      <c r="J348" s="554"/>
    </row>
    <row r="349" spans="1:10" ht="13.35" customHeight="1" x14ac:dyDescent="0.25">
      <c r="A349" s="489" t="s">
        <v>862</v>
      </c>
      <c r="B349" s="555"/>
      <c r="C349" s="555"/>
      <c r="D349" s="555"/>
      <c r="E349" s="555"/>
      <c r="F349" s="555"/>
      <c r="G349" s="555"/>
      <c r="H349" s="555"/>
      <c r="I349" s="555"/>
      <c r="J349" s="556"/>
    </row>
    <row r="350" spans="1:10" ht="13.35" customHeight="1" x14ac:dyDescent="0.25">
      <c r="A350" s="489" t="s">
        <v>863</v>
      </c>
      <c r="B350" s="555"/>
      <c r="C350" s="555"/>
      <c r="D350" s="555"/>
      <c r="E350" s="555"/>
      <c r="F350" s="555"/>
      <c r="G350" s="555"/>
      <c r="H350" s="555"/>
      <c r="I350" s="555"/>
      <c r="J350" s="556"/>
    </row>
    <row r="351" spans="1:10" ht="13.35" customHeight="1" x14ac:dyDescent="0.25">
      <c r="A351" s="492" t="s">
        <v>864</v>
      </c>
      <c r="B351" s="557"/>
      <c r="C351" s="557"/>
      <c r="D351" s="557"/>
      <c r="E351" s="557"/>
      <c r="F351" s="557"/>
      <c r="G351" s="557"/>
      <c r="H351" s="557"/>
      <c r="I351" s="557"/>
      <c r="J351" s="558"/>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Santa Clara</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35" customHeight="1" x14ac:dyDescent="0.25">
      <c r="A387" s="455" t="s">
        <v>854</v>
      </c>
      <c r="B387" s="519"/>
      <c r="C387" s="519"/>
      <c r="D387" s="520"/>
      <c r="E387" s="527"/>
      <c r="F387" s="528"/>
      <c r="G387" s="528"/>
      <c r="H387" s="528"/>
      <c r="I387" s="528"/>
      <c r="J387" s="529"/>
    </row>
    <row r="388" spans="1:10" ht="13.35"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35" customHeight="1" x14ac:dyDescent="0.25">
      <c r="A390" s="58"/>
      <c r="B390" s="59"/>
      <c r="C390" s="59"/>
      <c r="D390" s="59"/>
      <c r="E390" s="542" t="s">
        <v>535</v>
      </c>
      <c r="F390" s="542"/>
      <c r="G390" s="542" t="s">
        <v>533</v>
      </c>
      <c r="H390" s="542"/>
      <c r="I390" s="543" t="s">
        <v>849</v>
      </c>
      <c r="J390" s="544"/>
    </row>
    <row r="391" spans="1:10" x14ac:dyDescent="0.25">
      <c r="A391" s="441" t="s">
        <v>527</v>
      </c>
      <c r="B391" s="442"/>
      <c r="C391" s="442"/>
      <c r="D391" s="443"/>
      <c r="E391" s="545"/>
      <c r="F391" s="546"/>
      <c r="G391" s="545"/>
      <c r="H391" s="546"/>
      <c r="I391" s="547"/>
      <c r="J391" s="548"/>
    </row>
    <row r="392" spans="1:10" x14ac:dyDescent="0.25">
      <c r="A392" s="445" t="s">
        <v>528</v>
      </c>
      <c r="B392" s="446"/>
      <c r="C392" s="446"/>
      <c r="D392" s="447"/>
      <c r="E392" s="540"/>
      <c r="F392" s="541"/>
      <c r="G392" s="538"/>
      <c r="H392" s="539"/>
      <c r="I392" s="536"/>
      <c r="J392" s="537"/>
    </row>
    <row r="393" spans="1:10" x14ac:dyDescent="0.25">
      <c r="A393" s="441" t="s">
        <v>529</v>
      </c>
      <c r="B393" s="442"/>
      <c r="C393" s="442"/>
      <c r="D393" s="443"/>
      <c r="E393" s="545"/>
      <c r="F393" s="546"/>
      <c r="G393" s="545"/>
      <c r="H393" s="546"/>
      <c r="I393" s="547"/>
      <c r="J393" s="548"/>
    </row>
    <row r="394" spans="1:10" x14ac:dyDescent="0.25">
      <c r="A394" s="445" t="s">
        <v>530</v>
      </c>
      <c r="B394" s="446"/>
      <c r="C394" s="446"/>
      <c r="D394" s="447"/>
      <c r="E394" s="540"/>
      <c r="F394" s="541"/>
      <c r="G394" s="538"/>
      <c r="H394" s="539"/>
      <c r="I394" s="536"/>
      <c r="J394" s="537"/>
    </row>
    <row r="395" spans="1:10" x14ac:dyDescent="0.25">
      <c r="A395" s="441" t="s">
        <v>531</v>
      </c>
      <c r="B395" s="442"/>
      <c r="C395" s="442"/>
      <c r="D395" s="443"/>
      <c r="E395" s="545"/>
      <c r="F395" s="546"/>
      <c r="G395" s="545"/>
      <c r="H395" s="546"/>
      <c r="I395" s="547"/>
      <c r="J395" s="548"/>
    </row>
    <row r="396" spans="1:10" x14ac:dyDescent="0.25">
      <c r="A396" s="445" t="s">
        <v>532</v>
      </c>
      <c r="B396" s="446"/>
      <c r="C396" s="446"/>
      <c r="D396" s="447"/>
      <c r="E396" s="540"/>
      <c r="F396" s="541"/>
      <c r="G396" s="538"/>
      <c r="H396" s="539"/>
      <c r="I396" s="536"/>
      <c r="J396" s="537"/>
    </row>
    <row r="397" spans="1:10" x14ac:dyDescent="0.25">
      <c r="A397" s="441" t="s">
        <v>537</v>
      </c>
      <c r="B397" s="442"/>
      <c r="C397" s="442"/>
      <c r="D397" s="443"/>
      <c r="E397" s="549"/>
      <c r="F397" s="550"/>
      <c r="G397" s="549"/>
      <c r="H397" s="550"/>
      <c r="I397" s="551"/>
      <c r="J397" s="552"/>
    </row>
    <row r="398" spans="1:10" x14ac:dyDescent="0.25">
      <c r="A398" s="429"/>
      <c r="B398" s="430"/>
      <c r="C398" s="430"/>
      <c r="D398" s="431"/>
      <c r="E398" s="540"/>
      <c r="F398" s="541"/>
      <c r="G398" s="538"/>
      <c r="H398" s="539"/>
      <c r="I398" s="538"/>
      <c r="J398" s="539"/>
    </row>
    <row r="399" spans="1:10" x14ac:dyDescent="0.25">
      <c r="A399" s="429"/>
      <c r="B399" s="430"/>
      <c r="C399" s="430"/>
      <c r="D399" s="431"/>
      <c r="E399" s="540"/>
      <c r="F399" s="541"/>
      <c r="G399" s="538"/>
      <c r="H399" s="539"/>
      <c r="I399" s="538"/>
      <c r="J399" s="539"/>
    </row>
    <row r="400" spans="1:10" x14ac:dyDescent="0.25">
      <c r="A400" s="429"/>
      <c r="B400" s="430"/>
      <c r="C400" s="430"/>
      <c r="D400" s="431"/>
      <c r="E400" s="540"/>
      <c r="F400" s="541"/>
      <c r="G400" s="538"/>
      <c r="H400" s="539"/>
      <c r="I400" s="538"/>
      <c r="J400" s="539"/>
    </row>
    <row r="401" spans="1:10" x14ac:dyDescent="0.25">
      <c r="A401" s="434" t="s">
        <v>534</v>
      </c>
      <c r="B401" s="435"/>
      <c r="C401" s="435"/>
      <c r="D401" s="436"/>
      <c r="E401" s="559">
        <f>SUM(E391:E400)</f>
        <v>0</v>
      </c>
      <c r="F401" s="560"/>
      <c r="G401" s="559">
        <f>SUM(G391:G400)</f>
        <v>0</v>
      </c>
      <c r="H401" s="560"/>
      <c r="I401" s="559">
        <f>SUM(I391:I400)</f>
        <v>0</v>
      </c>
      <c r="J401" s="560"/>
    </row>
    <row r="402" spans="1:10" ht="13.35" customHeight="1" x14ac:dyDescent="0.25">
      <c r="A402" s="486" t="s">
        <v>861</v>
      </c>
      <c r="B402" s="553"/>
      <c r="C402" s="553"/>
      <c r="D402" s="553"/>
      <c r="E402" s="553"/>
      <c r="F402" s="553"/>
      <c r="G402" s="553"/>
      <c r="H402" s="553"/>
      <c r="I402" s="553"/>
      <c r="J402" s="554"/>
    </row>
    <row r="403" spans="1:10" ht="13.35" customHeight="1" x14ac:dyDescent="0.25">
      <c r="A403" s="489" t="s">
        <v>862</v>
      </c>
      <c r="B403" s="555"/>
      <c r="C403" s="555"/>
      <c r="D403" s="555"/>
      <c r="E403" s="555"/>
      <c r="F403" s="555"/>
      <c r="G403" s="555"/>
      <c r="H403" s="555"/>
      <c r="I403" s="555"/>
      <c r="J403" s="556"/>
    </row>
    <row r="404" spans="1:10" ht="13.35" customHeight="1" x14ac:dyDescent="0.25">
      <c r="A404" s="489" t="s">
        <v>863</v>
      </c>
      <c r="B404" s="555"/>
      <c r="C404" s="555"/>
      <c r="D404" s="555"/>
      <c r="E404" s="555"/>
      <c r="F404" s="555"/>
      <c r="G404" s="555"/>
      <c r="H404" s="555"/>
      <c r="I404" s="555"/>
      <c r="J404" s="556"/>
    </row>
    <row r="405" spans="1:10" ht="13.35" customHeight="1" x14ac:dyDescent="0.25">
      <c r="A405" s="492" t="s">
        <v>864</v>
      </c>
      <c r="B405" s="557"/>
      <c r="C405" s="557"/>
      <c r="D405" s="557"/>
      <c r="E405" s="557"/>
      <c r="F405" s="557"/>
      <c r="G405" s="557"/>
      <c r="H405" s="557"/>
      <c r="I405" s="557"/>
      <c r="J405" s="558"/>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Santa Clara</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35" customHeight="1" x14ac:dyDescent="0.25">
      <c r="A441" s="455" t="s">
        <v>854</v>
      </c>
      <c r="B441" s="519"/>
      <c r="C441" s="519"/>
      <c r="D441" s="520"/>
      <c r="E441" s="527"/>
      <c r="F441" s="528"/>
      <c r="G441" s="528"/>
      <c r="H441" s="528"/>
      <c r="I441" s="528"/>
      <c r="J441" s="529"/>
    </row>
    <row r="442" spans="1:10" ht="13.35"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35" customHeight="1" x14ac:dyDescent="0.25">
      <c r="A444" s="58"/>
      <c r="B444" s="59"/>
      <c r="C444" s="59"/>
      <c r="D444" s="59"/>
      <c r="E444" s="542" t="s">
        <v>535</v>
      </c>
      <c r="F444" s="542"/>
      <c r="G444" s="542" t="s">
        <v>533</v>
      </c>
      <c r="H444" s="542"/>
      <c r="I444" s="543" t="s">
        <v>849</v>
      </c>
      <c r="J444" s="544"/>
    </row>
    <row r="445" spans="1:10" x14ac:dyDescent="0.25">
      <c r="A445" s="441" t="s">
        <v>527</v>
      </c>
      <c r="B445" s="442"/>
      <c r="C445" s="442"/>
      <c r="D445" s="443"/>
      <c r="E445" s="545"/>
      <c r="F445" s="546"/>
      <c r="G445" s="545"/>
      <c r="H445" s="546"/>
      <c r="I445" s="547"/>
      <c r="J445" s="548"/>
    </row>
    <row r="446" spans="1:10" x14ac:dyDescent="0.25">
      <c r="A446" s="445" t="s">
        <v>528</v>
      </c>
      <c r="B446" s="446"/>
      <c r="C446" s="446"/>
      <c r="D446" s="447"/>
      <c r="E446" s="540"/>
      <c r="F446" s="541"/>
      <c r="G446" s="538"/>
      <c r="H446" s="539"/>
      <c r="I446" s="536"/>
      <c r="J446" s="537"/>
    </row>
    <row r="447" spans="1:10" x14ac:dyDescent="0.25">
      <c r="A447" s="441" t="s">
        <v>529</v>
      </c>
      <c r="B447" s="442"/>
      <c r="C447" s="442"/>
      <c r="D447" s="443"/>
      <c r="E447" s="545"/>
      <c r="F447" s="546"/>
      <c r="G447" s="545"/>
      <c r="H447" s="546"/>
      <c r="I447" s="547"/>
      <c r="J447" s="548"/>
    </row>
    <row r="448" spans="1:10" x14ac:dyDescent="0.25">
      <c r="A448" s="445" t="s">
        <v>530</v>
      </c>
      <c r="B448" s="446"/>
      <c r="C448" s="446"/>
      <c r="D448" s="447"/>
      <c r="E448" s="540"/>
      <c r="F448" s="541"/>
      <c r="G448" s="538"/>
      <c r="H448" s="539"/>
      <c r="I448" s="536"/>
      <c r="J448" s="537"/>
    </row>
    <row r="449" spans="1:10" x14ac:dyDescent="0.25">
      <c r="A449" s="441" t="s">
        <v>531</v>
      </c>
      <c r="B449" s="442"/>
      <c r="C449" s="442"/>
      <c r="D449" s="443"/>
      <c r="E449" s="545"/>
      <c r="F449" s="546"/>
      <c r="G449" s="545"/>
      <c r="H449" s="546"/>
      <c r="I449" s="547"/>
      <c r="J449" s="548"/>
    </row>
    <row r="450" spans="1:10" x14ac:dyDescent="0.25">
      <c r="A450" s="445" t="s">
        <v>532</v>
      </c>
      <c r="B450" s="446"/>
      <c r="C450" s="446"/>
      <c r="D450" s="447"/>
      <c r="E450" s="540"/>
      <c r="F450" s="541"/>
      <c r="G450" s="538"/>
      <c r="H450" s="539"/>
      <c r="I450" s="536"/>
      <c r="J450" s="537"/>
    </row>
    <row r="451" spans="1:10" x14ac:dyDescent="0.25">
      <c r="A451" s="441" t="s">
        <v>537</v>
      </c>
      <c r="B451" s="442"/>
      <c r="C451" s="442"/>
      <c r="D451" s="443"/>
      <c r="E451" s="549"/>
      <c r="F451" s="550"/>
      <c r="G451" s="549"/>
      <c r="H451" s="550"/>
      <c r="I451" s="551"/>
      <c r="J451" s="552"/>
    </row>
    <row r="452" spans="1:10" x14ac:dyDescent="0.25">
      <c r="A452" s="429"/>
      <c r="B452" s="430"/>
      <c r="C452" s="430"/>
      <c r="D452" s="431"/>
      <c r="E452" s="540"/>
      <c r="F452" s="541"/>
      <c r="G452" s="538"/>
      <c r="H452" s="539"/>
      <c r="I452" s="538"/>
      <c r="J452" s="539"/>
    </row>
    <row r="453" spans="1:10" x14ac:dyDescent="0.25">
      <c r="A453" s="429"/>
      <c r="B453" s="430"/>
      <c r="C453" s="430"/>
      <c r="D453" s="431"/>
      <c r="E453" s="540"/>
      <c r="F453" s="541"/>
      <c r="G453" s="538"/>
      <c r="H453" s="539"/>
      <c r="I453" s="538"/>
      <c r="J453" s="539"/>
    </row>
    <row r="454" spans="1:10" x14ac:dyDescent="0.25">
      <c r="A454" s="429"/>
      <c r="B454" s="430"/>
      <c r="C454" s="430"/>
      <c r="D454" s="431"/>
      <c r="E454" s="540"/>
      <c r="F454" s="541"/>
      <c r="G454" s="538"/>
      <c r="H454" s="539"/>
      <c r="I454" s="538"/>
      <c r="J454" s="539"/>
    </row>
    <row r="455" spans="1:10" x14ac:dyDescent="0.25">
      <c r="A455" s="434" t="s">
        <v>534</v>
      </c>
      <c r="B455" s="435"/>
      <c r="C455" s="435"/>
      <c r="D455" s="436"/>
      <c r="E455" s="559">
        <f>SUM(E445:E454)</f>
        <v>0</v>
      </c>
      <c r="F455" s="560"/>
      <c r="G455" s="559">
        <f>SUM(G445:G454)</f>
        <v>0</v>
      </c>
      <c r="H455" s="560"/>
      <c r="I455" s="559">
        <f>SUM(I445:I454)</f>
        <v>0</v>
      </c>
      <c r="J455" s="560"/>
    </row>
    <row r="456" spans="1:10" ht="13.35" customHeight="1" x14ac:dyDescent="0.25">
      <c r="A456" s="486" t="s">
        <v>861</v>
      </c>
      <c r="B456" s="553"/>
      <c r="C456" s="553"/>
      <c r="D456" s="553"/>
      <c r="E456" s="553"/>
      <c r="F456" s="553"/>
      <c r="G456" s="553"/>
      <c r="H456" s="553"/>
      <c r="I456" s="553"/>
      <c r="J456" s="554"/>
    </row>
    <row r="457" spans="1:10" ht="13.35" customHeight="1" x14ac:dyDescent="0.25">
      <c r="A457" s="489" t="s">
        <v>862</v>
      </c>
      <c r="B457" s="555"/>
      <c r="C457" s="555"/>
      <c r="D457" s="555"/>
      <c r="E457" s="555"/>
      <c r="F457" s="555"/>
      <c r="G457" s="555"/>
      <c r="H457" s="555"/>
      <c r="I457" s="555"/>
      <c r="J457" s="556"/>
    </row>
    <row r="458" spans="1:10" ht="13.35" customHeight="1" x14ac:dyDescent="0.25">
      <c r="A458" s="489" t="s">
        <v>863</v>
      </c>
      <c r="B458" s="555"/>
      <c r="C458" s="555"/>
      <c r="D458" s="555"/>
      <c r="E458" s="555"/>
      <c r="F458" s="555"/>
      <c r="G458" s="555"/>
      <c r="H458" s="555"/>
      <c r="I458" s="555"/>
      <c r="J458" s="556"/>
    </row>
    <row r="459" spans="1:10" ht="13.35" customHeight="1" x14ac:dyDescent="0.25">
      <c r="A459" s="492" t="s">
        <v>864</v>
      </c>
      <c r="B459" s="557"/>
      <c r="C459" s="557"/>
      <c r="D459" s="557"/>
      <c r="E459" s="557"/>
      <c r="F459" s="557"/>
      <c r="G459" s="557"/>
      <c r="H459" s="557"/>
      <c r="I459" s="557"/>
      <c r="J459" s="558"/>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Santa Clara</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35" customHeight="1" x14ac:dyDescent="0.25">
      <c r="A495" s="455" t="s">
        <v>854</v>
      </c>
      <c r="B495" s="519"/>
      <c r="C495" s="519"/>
      <c r="D495" s="520"/>
      <c r="E495" s="527"/>
      <c r="F495" s="528"/>
      <c r="G495" s="528"/>
      <c r="H495" s="528"/>
      <c r="I495" s="528"/>
      <c r="J495" s="529"/>
    </row>
    <row r="496" spans="1:10" ht="13.35"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35" customHeight="1" x14ac:dyDescent="0.25">
      <c r="A498" s="58"/>
      <c r="B498" s="59"/>
      <c r="C498" s="59"/>
      <c r="D498" s="59"/>
      <c r="E498" s="542" t="s">
        <v>535</v>
      </c>
      <c r="F498" s="542"/>
      <c r="G498" s="542" t="s">
        <v>533</v>
      </c>
      <c r="H498" s="542"/>
      <c r="I498" s="543" t="s">
        <v>849</v>
      </c>
      <c r="J498" s="544"/>
    </row>
    <row r="499" spans="1:10" x14ac:dyDescent="0.25">
      <c r="A499" s="441" t="s">
        <v>527</v>
      </c>
      <c r="B499" s="442"/>
      <c r="C499" s="442"/>
      <c r="D499" s="443"/>
      <c r="E499" s="545"/>
      <c r="F499" s="546"/>
      <c r="G499" s="545"/>
      <c r="H499" s="546"/>
      <c r="I499" s="547"/>
      <c r="J499" s="548"/>
    </row>
    <row r="500" spans="1:10" x14ac:dyDescent="0.25">
      <c r="A500" s="445" t="s">
        <v>528</v>
      </c>
      <c r="B500" s="446"/>
      <c r="C500" s="446"/>
      <c r="D500" s="447"/>
      <c r="E500" s="540"/>
      <c r="F500" s="541"/>
      <c r="G500" s="538"/>
      <c r="H500" s="539"/>
      <c r="I500" s="536"/>
      <c r="J500" s="537"/>
    </row>
    <row r="501" spans="1:10" x14ac:dyDescent="0.25">
      <c r="A501" s="441" t="s">
        <v>529</v>
      </c>
      <c r="B501" s="442"/>
      <c r="C501" s="442"/>
      <c r="D501" s="443"/>
      <c r="E501" s="545"/>
      <c r="F501" s="546"/>
      <c r="G501" s="545"/>
      <c r="H501" s="546"/>
      <c r="I501" s="547"/>
      <c r="J501" s="548"/>
    </row>
    <row r="502" spans="1:10" x14ac:dyDescent="0.25">
      <c r="A502" s="445" t="s">
        <v>530</v>
      </c>
      <c r="B502" s="446"/>
      <c r="C502" s="446"/>
      <c r="D502" s="447"/>
      <c r="E502" s="540"/>
      <c r="F502" s="541"/>
      <c r="G502" s="538"/>
      <c r="H502" s="539"/>
      <c r="I502" s="536"/>
      <c r="J502" s="537"/>
    </row>
    <row r="503" spans="1:10" x14ac:dyDescent="0.25">
      <c r="A503" s="441" t="s">
        <v>531</v>
      </c>
      <c r="B503" s="442"/>
      <c r="C503" s="442"/>
      <c r="D503" s="443"/>
      <c r="E503" s="545"/>
      <c r="F503" s="546"/>
      <c r="G503" s="545"/>
      <c r="H503" s="546"/>
      <c r="I503" s="547"/>
      <c r="J503" s="548"/>
    </row>
    <row r="504" spans="1:10" x14ac:dyDescent="0.25">
      <c r="A504" s="445" t="s">
        <v>532</v>
      </c>
      <c r="B504" s="446"/>
      <c r="C504" s="446"/>
      <c r="D504" s="447"/>
      <c r="E504" s="540"/>
      <c r="F504" s="541"/>
      <c r="G504" s="538"/>
      <c r="H504" s="539"/>
      <c r="I504" s="536"/>
      <c r="J504" s="537"/>
    </row>
    <row r="505" spans="1:10" x14ac:dyDescent="0.25">
      <c r="A505" s="441" t="s">
        <v>537</v>
      </c>
      <c r="B505" s="442"/>
      <c r="C505" s="442"/>
      <c r="D505" s="443"/>
      <c r="E505" s="549"/>
      <c r="F505" s="550"/>
      <c r="G505" s="549"/>
      <c r="H505" s="550"/>
      <c r="I505" s="551"/>
      <c r="J505" s="552"/>
    </row>
    <row r="506" spans="1:10" x14ac:dyDescent="0.25">
      <c r="A506" s="429"/>
      <c r="B506" s="430"/>
      <c r="C506" s="430"/>
      <c r="D506" s="431"/>
      <c r="E506" s="540"/>
      <c r="F506" s="541"/>
      <c r="G506" s="538"/>
      <c r="H506" s="539"/>
      <c r="I506" s="538"/>
      <c r="J506" s="539"/>
    </row>
    <row r="507" spans="1:10" x14ac:dyDescent="0.25">
      <c r="A507" s="429"/>
      <c r="B507" s="430"/>
      <c r="C507" s="430"/>
      <c r="D507" s="431"/>
      <c r="E507" s="540"/>
      <c r="F507" s="541"/>
      <c r="G507" s="538"/>
      <c r="H507" s="539"/>
      <c r="I507" s="538"/>
      <c r="J507" s="539"/>
    </row>
    <row r="508" spans="1:10" x14ac:dyDescent="0.25">
      <c r="A508" s="429"/>
      <c r="B508" s="430"/>
      <c r="C508" s="430"/>
      <c r="D508" s="431"/>
      <c r="E508" s="540"/>
      <c r="F508" s="541"/>
      <c r="G508" s="538"/>
      <c r="H508" s="539"/>
      <c r="I508" s="538"/>
      <c r="J508" s="539"/>
    </row>
    <row r="509" spans="1:10" x14ac:dyDescent="0.25">
      <c r="A509" s="434" t="s">
        <v>534</v>
      </c>
      <c r="B509" s="435"/>
      <c r="C509" s="435"/>
      <c r="D509" s="436"/>
      <c r="E509" s="559">
        <f>SUM(E499:E508)</f>
        <v>0</v>
      </c>
      <c r="F509" s="560"/>
      <c r="G509" s="559">
        <f>SUM(G499:G508)</f>
        <v>0</v>
      </c>
      <c r="H509" s="560"/>
      <c r="I509" s="559">
        <f>SUM(I499:I508)</f>
        <v>0</v>
      </c>
      <c r="J509" s="560"/>
    </row>
    <row r="510" spans="1:10" ht="13.35" customHeight="1" x14ac:dyDescent="0.25">
      <c r="A510" s="486" t="s">
        <v>861</v>
      </c>
      <c r="B510" s="553"/>
      <c r="C510" s="553"/>
      <c r="D510" s="553"/>
      <c r="E510" s="553"/>
      <c r="F510" s="553"/>
      <c r="G510" s="553"/>
      <c r="H510" s="553"/>
      <c r="I510" s="553"/>
      <c r="J510" s="554"/>
    </row>
    <row r="511" spans="1:10" ht="13.35" customHeight="1" x14ac:dyDescent="0.25">
      <c r="A511" s="489" t="s">
        <v>862</v>
      </c>
      <c r="B511" s="555"/>
      <c r="C511" s="555"/>
      <c r="D511" s="555"/>
      <c r="E511" s="555"/>
      <c r="F511" s="555"/>
      <c r="G511" s="555"/>
      <c r="H511" s="555"/>
      <c r="I511" s="555"/>
      <c r="J511" s="556"/>
    </row>
    <row r="512" spans="1:10" ht="13.35" customHeight="1" x14ac:dyDescent="0.25">
      <c r="A512" s="489" t="s">
        <v>863</v>
      </c>
      <c r="B512" s="555"/>
      <c r="C512" s="555"/>
      <c r="D512" s="555"/>
      <c r="E512" s="555"/>
      <c r="F512" s="555"/>
      <c r="G512" s="555"/>
      <c r="H512" s="555"/>
      <c r="I512" s="555"/>
      <c r="J512" s="556"/>
    </row>
    <row r="513" spans="1:10" ht="13.35" customHeight="1" x14ac:dyDescent="0.25">
      <c r="A513" s="492" t="s">
        <v>864</v>
      </c>
      <c r="B513" s="557"/>
      <c r="C513" s="557"/>
      <c r="D513" s="557"/>
      <c r="E513" s="557"/>
      <c r="F513" s="557"/>
      <c r="G513" s="557"/>
      <c r="H513" s="557"/>
      <c r="I513" s="557"/>
      <c r="J513" s="558"/>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Santa Clara</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35" customHeight="1" x14ac:dyDescent="0.25">
      <c r="A549" s="455" t="s">
        <v>854</v>
      </c>
      <c r="B549" s="519"/>
      <c r="C549" s="519"/>
      <c r="D549" s="520"/>
      <c r="E549" s="527"/>
      <c r="F549" s="528"/>
      <c r="G549" s="528"/>
      <c r="H549" s="528"/>
      <c r="I549" s="528"/>
      <c r="J549" s="529"/>
    </row>
    <row r="550" spans="1:10" ht="13.35"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35" customHeight="1" x14ac:dyDescent="0.25">
      <c r="A552" s="58"/>
      <c r="B552" s="59"/>
      <c r="C552" s="59"/>
      <c r="D552" s="59"/>
      <c r="E552" s="542" t="s">
        <v>535</v>
      </c>
      <c r="F552" s="542"/>
      <c r="G552" s="542" t="s">
        <v>533</v>
      </c>
      <c r="H552" s="542"/>
      <c r="I552" s="543" t="s">
        <v>849</v>
      </c>
      <c r="J552" s="544"/>
    </row>
    <row r="553" spans="1:10" x14ac:dyDescent="0.25">
      <c r="A553" s="441" t="s">
        <v>527</v>
      </c>
      <c r="B553" s="442"/>
      <c r="C553" s="442"/>
      <c r="D553" s="443"/>
      <c r="E553" s="545"/>
      <c r="F553" s="546"/>
      <c r="G553" s="545"/>
      <c r="H553" s="546"/>
      <c r="I553" s="547"/>
      <c r="J553" s="548"/>
    </row>
    <row r="554" spans="1:10" x14ac:dyDescent="0.25">
      <c r="A554" s="445" t="s">
        <v>528</v>
      </c>
      <c r="B554" s="446"/>
      <c r="C554" s="446"/>
      <c r="D554" s="447"/>
      <c r="E554" s="540"/>
      <c r="F554" s="541"/>
      <c r="G554" s="538"/>
      <c r="H554" s="539"/>
      <c r="I554" s="536"/>
      <c r="J554" s="537"/>
    </row>
    <row r="555" spans="1:10" x14ac:dyDescent="0.25">
      <c r="A555" s="441" t="s">
        <v>529</v>
      </c>
      <c r="B555" s="442"/>
      <c r="C555" s="442"/>
      <c r="D555" s="443"/>
      <c r="E555" s="545"/>
      <c r="F555" s="546"/>
      <c r="G555" s="545"/>
      <c r="H555" s="546"/>
      <c r="I555" s="547"/>
      <c r="J555" s="548"/>
    </row>
    <row r="556" spans="1:10" x14ac:dyDescent="0.25">
      <c r="A556" s="445" t="s">
        <v>530</v>
      </c>
      <c r="B556" s="446"/>
      <c r="C556" s="446"/>
      <c r="D556" s="447"/>
      <c r="E556" s="540"/>
      <c r="F556" s="541"/>
      <c r="G556" s="538"/>
      <c r="H556" s="539"/>
      <c r="I556" s="536"/>
      <c r="J556" s="537"/>
    </row>
    <row r="557" spans="1:10" x14ac:dyDescent="0.25">
      <c r="A557" s="441" t="s">
        <v>531</v>
      </c>
      <c r="B557" s="442"/>
      <c r="C557" s="442"/>
      <c r="D557" s="443"/>
      <c r="E557" s="545"/>
      <c r="F557" s="546"/>
      <c r="G557" s="545"/>
      <c r="H557" s="546"/>
      <c r="I557" s="547"/>
      <c r="J557" s="548"/>
    </row>
    <row r="558" spans="1:10" x14ac:dyDescent="0.25">
      <c r="A558" s="445" t="s">
        <v>532</v>
      </c>
      <c r="B558" s="446"/>
      <c r="C558" s="446"/>
      <c r="D558" s="447"/>
      <c r="E558" s="540"/>
      <c r="F558" s="541"/>
      <c r="G558" s="538"/>
      <c r="H558" s="539"/>
      <c r="I558" s="536"/>
      <c r="J558" s="537"/>
    </row>
    <row r="559" spans="1:10" x14ac:dyDescent="0.25">
      <c r="A559" s="441" t="s">
        <v>537</v>
      </c>
      <c r="B559" s="442"/>
      <c r="C559" s="442"/>
      <c r="D559" s="443"/>
      <c r="E559" s="549"/>
      <c r="F559" s="550"/>
      <c r="G559" s="549"/>
      <c r="H559" s="550"/>
      <c r="I559" s="551"/>
      <c r="J559" s="552"/>
    </row>
    <row r="560" spans="1:10" x14ac:dyDescent="0.25">
      <c r="A560" s="429"/>
      <c r="B560" s="430"/>
      <c r="C560" s="430"/>
      <c r="D560" s="431"/>
      <c r="E560" s="540"/>
      <c r="F560" s="541"/>
      <c r="G560" s="538"/>
      <c r="H560" s="539"/>
      <c r="I560" s="538"/>
      <c r="J560" s="539"/>
    </row>
    <row r="561" spans="1:10" x14ac:dyDescent="0.25">
      <c r="A561" s="429"/>
      <c r="B561" s="430"/>
      <c r="C561" s="430"/>
      <c r="D561" s="431"/>
      <c r="E561" s="540"/>
      <c r="F561" s="541"/>
      <c r="G561" s="538"/>
      <c r="H561" s="539"/>
      <c r="I561" s="538"/>
      <c r="J561" s="539"/>
    </row>
    <row r="562" spans="1:10" x14ac:dyDescent="0.25">
      <c r="A562" s="429"/>
      <c r="B562" s="430"/>
      <c r="C562" s="430"/>
      <c r="D562" s="431"/>
      <c r="E562" s="540"/>
      <c r="F562" s="541"/>
      <c r="G562" s="538"/>
      <c r="H562" s="539"/>
      <c r="I562" s="538"/>
      <c r="J562" s="539"/>
    </row>
    <row r="563" spans="1:10" x14ac:dyDescent="0.25">
      <c r="A563" s="434" t="s">
        <v>534</v>
      </c>
      <c r="B563" s="435"/>
      <c r="C563" s="435"/>
      <c r="D563" s="436"/>
      <c r="E563" s="559">
        <f>SUM(E553:E562)</f>
        <v>0</v>
      </c>
      <c r="F563" s="560"/>
      <c r="G563" s="559">
        <f>SUM(G553:G562)</f>
        <v>0</v>
      </c>
      <c r="H563" s="560"/>
      <c r="I563" s="559">
        <f>SUM(I553:I562)</f>
        <v>0</v>
      </c>
      <c r="J563" s="560"/>
    </row>
    <row r="564" spans="1:10" ht="13.35" customHeight="1" x14ac:dyDescent="0.25">
      <c r="A564" s="486" t="s">
        <v>861</v>
      </c>
      <c r="B564" s="553"/>
      <c r="C564" s="553"/>
      <c r="D564" s="553"/>
      <c r="E564" s="553"/>
      <c r="F564" s="553"/>
      <c r="G564" s="553"/>
      <c r="H564" s="553"/>
      <c r="I564" s="553"/>
      <c r="J564" s="554"/>
    </row>
    <row r="565" spans="1:10" ht="13.35" customHeight="1" x14ac:dyDescent="0.25">
      <c r="A565" s="489" t="s">
        <v>862</v>
      </c>
      <c r="B565" s="555"/>
      <c r="C565" s="555"/>
      <c r="D565" s="555"/>
      <c r="E565" s="555"/>
      <c r="F565" s="555"/>
      <c r="G565" s="555"/>
      <c r="H565" s="555"/>
      <c r="I565" s="555"/>
      <c r="J565" s="556"/>
    </row>
    <row r="566" spans="1:10" ht="13.35" customHeight="1" x14ac:dyDescent="0.25">
      <c r="A566" s="489" t="s">
        <v>863</v>
      </c>
      <c r="B566" s="555"/>
      <c r="C566" s="555"/>
      <c r="D566" s="555"/>
      <c r="E566" s="555"/>
      <c r="F566" s="555"/>
      <c r="G566" s="555"/>
      <c r="H566" s="555"/>
      <c r="I566" s="555"/>
      <c r="J566" s="556"/>
    </row>
    <row r="567" spans="1:10" ht="13.35" customHeight="1" x14ac:dyDescent="0.25">
      <c r="A567" s="492" t="s">
        <v>864</v>
      </c>
      <c r="B567" s="557"/>
      <c r="C567" s="557"/>
      <c r="D567" s="557"/>
      <c r="E567" s="557"/>
      <c r="F567" s="557"/>
      <c r="G567" s="557"/>
      <c r="H567" s="557"/>
      <c r="I567" s="557"/>
      <c r="J567" s="558"/>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Santa Clara</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1" t="s">
        <v>535</v>
      </c>
      <c r="F606" s="475"/>
      <c r="G606" s="561"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Santa Clara</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1" t="s">
        <v>535</v>
      </c>
      <c r="F660" s="475"/>
      <c r="G660" s="561"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Santa Clara</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1" t="s">
        <v>535</v>
      </c>
      <c r="F714" s="475"/>
      <c r="G714" s="561"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Santa Clara</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1" t="s">
        <v>535</v>
      </c>
      <c r="F768" s="475"/>
      <c r="G768" s="561"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5546875" customWidth="1"/>
    <col min="6" max="6" width="6.5546875" customWidth="1"/>
    <col min="7" max="7" width="5.5546875" customWidth="1"/>
  </cols>
  <sheetData>
    <row r="1" spans="1:10" s="43" customFormat="1" ht="36" customHeight="1" thickTop="1" thickBot="1" x14ac:dyDescent="0.45">
      <c r="A1" s="571" t="s">
        <v>830</v>
      </c>
      <c r="B1" s="572"/>
      <c r="C1" s="572"/>
      <c r="D1" s="572"/>
      <c r="E1" s="572"/>
      <c r="F1" s="572"/>
      <c r="G1" s="572"/>
      <c r="H1" s="572"/>
      <c r="I1" s="572"/>
      <c r="J1" s="573"/>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6" t="str">
        <f>'CONTACT INFORMATION'!$A$24</f>
        <v>Santa Clara</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4" t="s">
        <v>876</v>
      </c>
      <c r="B6" s="575"/>
      <c r="C6" s="575"/>
      <c r="D6" s="575"/>
      <c r="E6" s="575"/>
      <c r="F6" s="575"/>
      <c r="G6" s="575"/>
      <c r="H6" s="575"/>
      <c r="I6" s="575"/>
      <c r="J6" s="57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7" t="s">
        <v>847</v>
      </c>
      <c r="B10" s="567"/>
      <c r="C10" s="570"/>
      <c r="D10" s="173">
        <f>'REPORT 1'!$I$16</f>
        <v>2195</v>
      </c>
      <c r="E10" s="130"/>
      <c r="F10" s="39"/>
      <c r="G10" s="567" t="s">
        <v>847</v>
      </c>
      <c r="H10" s="567"/>
      <c r="I10" s="570"/>
      <c r="J10" s="174">
        <f>'REPORT 1'!$I$27</f>
        <v>2195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4" t="s">
        <v>875</v>
      </c>
      <c r="B13" s="575"/>
      <c r="C13" s="575"/>
      <c r="D13" s="575"/>
      <c r="E13" s="575"/>
      <c r="F13" s="575"/>
      <c r="G13" s="575"/>
      <c r="H13" s="575"/>
      <c r="I13" s="575"/>
      <c r="J13" s="57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1373</v>
      </c>
      <c r="E17" s="39"/>
      <c r="F17" s="39"/>
      <c r="G17" s="562" t="s">
        <v>847</v>
      </c>
      <c r="H17" s="562"/>
      <c r="I17" s="563"/>
      <c r="J17" s="173">
        <f>'REPORT 3'!$J$34</f>
        <v>1373</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7"/>
      <c r="B21" s="567"/>
      <c r="C21" s="570"/>
      <c r="D21" s="173">
        <f>'REPORT 3'!$J$26</f>
        <v>512</v>
      </c>
      <c r="E21" s="39"/>
      <c r="F21" s="39"/>
      <c r="G21" s="562" t="s">
        <v>847</v>
      </c>
      <c r="H21" s="562"/>
      <c r="I21" s="563"/>
      <c r="J21" s="173">
        <f>'REPORT 3'!$J$44</f>
        <v>1373</v>
      </c>
    </row>
    <row r="22" spans="1:10" ht="13.8" x14ac:dyDescent="0.25">
      <c r="A22" s="110"/>
      <c r="B22" s="110"/>
      <c r="C22" s="110"/>
    </row>
    <row r="24" spans="1:10" ht="70.5" customHeight="1" x14ac:dyDescent="0.25">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2092</v>
      </c>
      <c r="G28" s="562" t="s">
        <v>847</v>
      </c>
      <c r="H28" s="562"/>
      <c r="I28" s="563"/>
      <c r="J28" s="175">
        <f>'ARREST REPORT'!$G$18</f>
        <v>2092</v>
      </c>
    </row>
    <row r="31" spans="1:10" ht="13.8" x14ac:dyDescent="0.25">
      <c r="G31" s="564" t="s">
        <v>816</v>
      </c>
      <c r="H31" s="564"/>
      <c r="I31" s="565"/>
      <c r="J31" s="171" t="s">
        <v>827</v>
      </c>
    </row>
    <row r="32" spans="1:10" s="1" customFormat="1" ht="13.8" x14ac:dyDescent="0.25">
      <c r="G32" s="562" t="s">
        <v>847</v>
      </c>
      <c r="H32" s="562"/>
      <c r="I32" s="563"/>
      <c r="J32" s="175">
        <f>'ARREST REPORT'!$G$26</f>
        <v>2092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2020-10-26T20:50:05Z</dcterms:modified>
</cp:coreProperties>
</file>