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Accounting\Finance\Accts Payable\JJCPA-YOBG\2022-23\"/>
    </mc:Choice>
  </mc:AlternateContent>
  <xr:revisionPtr revIDLastSave="0" documentId="13_ncr:1_{C08C44F7-3011-4730-A0F9-77C85022E935}"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4"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externalReferences>
    <externalReference r:id="rId20"/>
  </externalReference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<sst xmlns="http://schemas.openxmlformats.org/spreadsheetml/2006/main" count="2384" uniqueCount="944">
  <si>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</si>
  <si>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</si>
  <si>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</si>
  <si>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</si>
  <si>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</si>
  <si>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</si>
  <si>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</si>
  <si>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</si>
  <si>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</si>
  <si>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</si>
  <si>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</si>
  <si>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</si>
  <si>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</si>
  <si>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</si>
  <si>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</si>
  <si>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</si>
  <si>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</si>
  <si>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</si>
  <si>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</si>
  <si>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</si>
  <si>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</si>
  <si>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</si>
  <si>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</si>
  <si>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</si>
  <si>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</si>
  <si>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</si>
  <si>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</si>
  <si>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</si>
  <si>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</si>
  <si>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</si>
  <si>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</si>
  <si>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</si>
  <si>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</si>
  <si>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</si>
  <si>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</si>
  <si>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</si>
  <si>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</si>
  <si>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</si>
  <si>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</si>
  <si>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</si>
  <si>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</si>
  <si>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</si>
  <si>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</si>
  <si>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</si>
  <si>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</si>
  <si>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</si>
  <si>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</si>
  <si>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</si>
  <si>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</si>
  <si>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</si>
  <si>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</si>
  <si>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</si>
  <si>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</si>
  <si>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</si>
  <si>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</si>
  <si>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</si>
  <si>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</si>
  <si>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</si>
  <si>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</si>
  <si>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</si>
  <si>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</si>
  <si>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</si>
  <si>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</si>
  <si>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</si>
  <si>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</si>
  <si>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</si>
  <si>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</si>
  <si>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</si>
  <si>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</si>
  <si>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</si>
  <si>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</si>
  <si>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</si>
  <si>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</si>
  <si>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</si>
  <si>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</si>
  <si>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</si>
  <si>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</si>
  <si>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</si>
  <si>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</si>
  <si>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</si>
  <si>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</si>
  <si>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</si>
  <si>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</si>
  <si>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</si>
  <si>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</si>
  <si>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</si>
  <si>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</si>
  <si>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</si>
  <si>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</si>
  <si>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</si>
  <si>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</si>
  <si>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</si>
  <si>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</si>
  <si>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</si>
  <si>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</si>
  <si>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</si>
  <si>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</si>
  <si>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</si>
  <si>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</si>
  <si>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</si>
  <si>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</si>
  <si>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</si>
  <si>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</si>
  <si>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</si>
  <si>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</si>
  <si>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</si>
  <si>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</si>
  <si>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</si>
  <si>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</si>
  <si>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</si>
  <si>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</si>
  <si>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</si>
  <si>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</si>
  <si>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</si>
  <si>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</si>
  <si>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</si>
  <si>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</si>
  <si>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</si>
  <si>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</si>
  <si>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</si>
  <si>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</si>
  <si>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</si>
  <si>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</si>
  <si>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</si>
  <si>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</si>
  <si>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</si>
  <si>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</si>
  <si>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</si>
  <si>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</si>
  <si>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</si>
  <si>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</si>
  <si>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</si>
  <si>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</si>
  <si>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</si>
  <si>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</si>
  <si>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</si>
  <si>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</si>
  <si>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</si>
  <si>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</si>
  <si>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</si>
  <si>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</si>
  <si>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</si>
  <si>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</si>
  <si>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</si>
  <si>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</si>
  <si>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</si>
  <si>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</si>
  <si>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</si>
  <si>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</si>
  <si>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</si>
  <si>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</si>
  <si>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</si>
  <si>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</si>
  <si>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</si>
  <si>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</si>
  <si>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</si>
  <si>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</si>
  <si>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</si>
  <si>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</si>
  <si>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</si>
  <si>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</si>
  <si>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</si>
  <si>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</si>
  <si>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</si>
  <si>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</si>
  <si>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</si>
  <si>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</si>
  <si>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</si>
  <si>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</si>
  <si>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</si>
  <si>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</si>
  <si>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</si>
  <si>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</si>
  <si>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</si>
  <si>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</si>
  <si>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</si>
  <si>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</si>
  <si>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</si>
  <si>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</si>
  <si>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</si>
  <si>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</si>
  <si>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</si>
  <si>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</si>
  <si>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</si>
  <si>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</si>
  <si>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</si>
  <si>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</si>
  <si>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</si>
  <si>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</si>
  <si>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</si>
  <si>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</si>
  <si>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</si>
  <si>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</si>
  <si>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</si>
  <si>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</si>
  <si>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</si>
  <si>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</si>
  <si>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</si>
  <si>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</si>
  <si>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</si>
  <si>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</si>
  <si>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</si>
  <si>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</si>
  <si>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</si>
  <si>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</si>
  <si>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</si>
  <si>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</si>
  <si>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</si>
  <si>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</si>
  <si>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</si>
  <si>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</si>
  <si>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</si>
  <si>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</si>
  <si>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</si>
  <si>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</si>
  <si>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</si>
  <si>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</si>
  <si>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</si>
  <si>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</si>
  <si>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</si>
  <si>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</si>
  <si>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</si>
  <si>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</si>
  <si>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</si>
  <si>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</si>
  <si>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</si>
  <si>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</si>
  <si>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</si>
  <si>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</si>
  <si>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</si>
  <si>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</si>
  <si>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</si>
  <si>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</si>
  <si>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</si>
  <si>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</si>
  <si>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</si>
  <si>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</si>
  <si>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</si>
  <si>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</si>
  <si>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</si>
  <si>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</si>
  <si>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</si>
  <si>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</si>
  <si>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</si>
  <si>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</si>
  <si>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</si>
  <si>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</si>
  <si>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</si>
  <si>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</si>
  <si>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</si>
  <si>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</si>
  <si>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</si>
  <si>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</si>
  <si>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</si>
  <si>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</si>
  <si>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</si>
  <si>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</si>
  <si>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</si>
  <si>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</si>
  <si>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</si>
  <si>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</si>
  <si>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</si>
  <si>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</si>
  <si>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</si>
  <si>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</si>
  <si>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</si>
  <si>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</si>
  <si>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</si>
  <si>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</si>
  <si>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</si>
  <si>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</si>
  <si>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</si>
  <si>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</si>
  <si>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</si>
  <si>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</si>
  <si>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</si>
  <si>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</si>
  <si>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</si>
  <si>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</si>
  <si>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</si>
  <si>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</si>
  <si>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</si>
  <si>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</si>
  <si>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</si>
  <si>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</si>
  <si>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</si>
  <si>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</si>
  <si>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</si>
  <si>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</si>
  <si>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</si>
  <si>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</si>
  <si>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</si>
  <si>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</si>
  <si>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</si>
  <si>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</si>
  <si>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</si>
  <si>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</si>
  <si>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</si>
  <si>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</si>
  <si>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</si>
  <si>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</si>
  <si>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</si>
  <si>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</si>
  <si>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</si>
  <si>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</si>
  <si>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</si>
  <si>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</si>
  <si>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</si>
  <si>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</si>
  <si>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</si>
  <si>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</si>
  <si>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</si>
  <si>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</si>
  <si>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</si>
  <si>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</si>
  <si>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</si>
  <si>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</si>
  <si>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</si>
  <si>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</si>
  <si>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</si>
  <si>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</si>
  <si>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</si>
  <si>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</si>
  <si>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</si>
  <si>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</si>
  <si>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</si>
  <si>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</si>
  <si>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</si>
  <si>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</si>
  <si>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</si>
  <si>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</si>
  <si>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</si>
  <si>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</si>
  <si>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</si>
  <si>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</si>
  <si>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</si>
  <si>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</si>
  <si>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</si>
  <si>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</si>
  <si>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</si>
  <si>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</si>
  <si>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</si>
  <si>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</si>
  <si>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</si>
  <si>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</si>
  <si>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</si>
  <si>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</si>
  <si>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</si>
  <si>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</si>
  <si>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</si>
  <si>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</si>
  <si>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</si>
  <si>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</si>
  <si>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</si>
  <si>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</si>
  <si>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</si>
  <si>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</si>
  <si>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</si>
  <si>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</si>
  <si>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</si>
  <si>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</si>
  <si>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</si>
  <si>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</si>
  <si>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</si>
  <si>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</si>
  <si>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</si>
  <si>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</si>
  <si>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</si>
  <si>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</si>
  <si>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</si>
  <si>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</si>
  <si>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</si>
  <si>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</si>
  <si>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</si>
  <si>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</si>
  <si>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</si>
  <si>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</si>
  <si>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</si>
  <si>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</si>
  <si>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</si>
  <si>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</si>
  <si>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</si>
  <si>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</si>
  <si>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</si>
  <si>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</si>
  <si>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</si>
  <si>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</si>
  <si>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</si>
  <si>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</si>
  <si>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</si>
  <si>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</si>
  <si>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</si>
  <si>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</si>
  <si>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</si>
  <si>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</si>
  <si>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</si>
  <si>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</si>
  <si>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</si>
  <si>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</si>
  <si>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</si>
  <si>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</si>
  <si>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</si>
  <si>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</si>
  <si>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</si>
  <si>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</si>
  <si>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</si>
  <si>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</si>
  <si>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</si>
  <si>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</si>
  <si>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</si>
  <si>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</si>
  <si>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</si>
  <si>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</si>
  <si>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</si>
  <si>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</si>
  <si>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</si>
  <si>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</si>
  <si>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</si>
  <si>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</si>
  <si>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</si>
  <si>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</si>
  <si>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</si>
  <si>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</si>
  <si>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</si>
  <si>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</si>
  <si>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</si>
  <si>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</si>
  <si>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</si>
  <si>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</si>
  <si>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</si>
  <si>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</si>
  <si>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</si>
  <si>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</si>
  <si>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</si>
  <si>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</si>
  <si>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</si>
  <si>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</si>
  <si>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</si>
  <si>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</si>
  <si>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</si>
  <si>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</si>
  <si>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</si>
  <si>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</si>
  <si>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</si>
  <si>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</si>
  <si>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</si>
  <si>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</si>
  <si>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</si>
  <si>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</si>
  <si>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</si>
  <si>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</si>
  <si>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</si>
  <si>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</si>
  <si>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</si>
  <si>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</si>
  <si>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</si>
  <si>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</si>
  <si>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</si>
  <si>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</si>
  <si>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</si>
  <si>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</si>
  <si>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</si>
  <si>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</si>
  <si>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</si>
  <si>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</si>
  <si>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</si>
  <si>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</si>
  <si>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</si>
  <si>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</si>
  <si>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</si>
  <si>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</si>
  <si>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</si>
  <si>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</si>
  <si>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</si>
  <si>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</si>
  <si>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</si>
  <si>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</si>
  <si>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</si>
  <si>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</si>
  <si>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</si>
  <si>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</si>
  <si>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</si>
  <si>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</si>
  <si>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</si>
  <si>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</si>
  <si>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</si>
  <si>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</si>
  <si>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</si>
  <si>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</si>
  <si>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</si>
  <si>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</si>
  <si>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</si>
  <si>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</si>
  <si>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</si>
  <si>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</si>
  <si>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</si>
  <si>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</si>
  <si>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</si>
  <si>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</si>
  <si>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</si>
  <si>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</si>
  <si>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</si>
  <si>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</si>
  <si>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</si>
  <si>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</si>
  <si>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</si>
  <si>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</si>
  <si>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</si>
  <si>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</si>
  <si>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</si>
  <si>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</si>
  <si>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</si>
  <si>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</si>
  <si>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</si>
  <si>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</si>
  <si>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</si>
  <si>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</si>
  <si>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</si>
  <si>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</si>
  <si>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</si>
  <si>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</si>
  <si>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</si>
  <si>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</si>
  <si>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</si>
  <si>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</si>
  <si>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</si>
  <si>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</si>
  <si>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</si>
  <si>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</si>
  <si>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</si>
  <si>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</si>
  <si>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</si>
  <si>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</si>
  <si>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</si>
  <si>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</si>
  <si>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</si>
  <si>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</si>
  <si>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</si>
  <si>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</si>
  <si>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</si>
  <si>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</si>
  <si>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</si>
  <si>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</si>
  <si>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</si>
  <si>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</si>
  <si>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</si>
  <si>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</si>
  <si>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</si>
  <si>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</si>
  <si>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</si>
  <si>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</si>
  <si>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</si>
  <si>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</si>
  <si>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</si>
  <si>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</si>
  <si>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</si>
  <si>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</si>
  <si>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</si>
  <si>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</si>
  <si>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</si>
  <si>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</si>
  <si>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</si>
  <si>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</si>
  <si>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</si>
  <si>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</si>
  <si>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</si>
  <si>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</si>
  <si>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</si>
  <si>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</si>
  <si>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</si>
  <si>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</si>
  <si>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</si>
  <si>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</si>
  <si>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</si>
  <si>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</si>
  <si>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</si>
  <si>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</si>
  <si>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</si>
  <si>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</si>
  <si>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</si>
  <si>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</si>
  <si>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</si>
  <si>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</si>
  <si>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</si>
  <si>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</si>
  <si>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</si>
  <si>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</si>
  <si>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</si>
  <si>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</si>
  <si>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</si>
  <si>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</si>
  <si>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</si>
  <si>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</si>
  <si>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</si>
  <si>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</si>
  <si>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</si>
  <si>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</si>
  <si>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</si>
  <si>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</si>
  <si>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</si>
  <si>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</si>
  <si>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</si>
  <si>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</si>
  <si>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</si>
  <si>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</si>
  <si>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</si>
  <si>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</si>
  <si>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</si>
  <si>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</si>
  <si>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</si>
  <si>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</si>
  <si>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</si>
  <si>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</si>
  <si>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</si>
  <si>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</si>
  <si>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</si>
  <si>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</si>
  <si>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</si>
  <si>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</si>
  <si>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</si>
  <si>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</si>
  <si>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</si>
  <si>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</si>
  <si>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</si>
  <si>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</si>
  <si>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</si>
  <si>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</si>
  <si>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</si>
  <si>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</si>
  <si>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</si>
  <si>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</si>
  <si>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</si>
  <si>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</si>
  <si>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</si>
  <si>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</si>
  <si>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</si>
  <si>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</si>
  <si>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</si>
  <si>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</si>
  <si>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</si>
  <si>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</si>
  <si>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</si>
  <si>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</si>
  <si>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</si>
  <si>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</si>
  <si>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</si>
  <si>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</si>
  <si>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</si>
  <si>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</si>
  <si>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</si>
  <si>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</si>
  <si>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</si>
  <si>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</si>
  <si>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</si>
  <si>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</si>
  <si>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</si>
  <si>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</si>
  <si>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</si>
  <si>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</si>
  <si>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</si>
  <si>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</si>
  <si>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</si>
  <si>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</si>
  <si>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</si>
  <si>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</si>
  <si>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</si>
  <si>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</si>
  <si>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</si>
  <si>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</si>
  <si>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</si>
  <si>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</si>
  <si>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</si>
  <si>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</si>
  <si>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</si>
  <si>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</si>
  <si>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</si>
  <si>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</si>
  <si>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</si>
  <si>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</si>
  <si>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</si>
  <si>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</si>
  <si>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</si>
  <si>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</si>
  <si>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</si>
  <si>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</si>
  <si>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</si>
  <si>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</si>
  <si>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</si>
  <si>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</si>
  <si>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</si>
  <si>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</si>
  <si>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</si>
  <si>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</si>
  <si>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</si>
  <si>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</si>
  <si>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</si>
  <si>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</si>
  <si>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</si>
  <si>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</si>
  <si>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</si>
  <si>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</si>
  <si>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</si>
  <si>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</si>
  <si>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</si>
  <si>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</si>
  <si>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</si>
  <si>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</si>
  <si>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</si>
  <si>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</si>
  <si>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</si>
  <si>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</si>
  <si>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</si>
  <si>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</si>
  <si>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</si>
  <si>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</si>
  <si>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</si>
  <si>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</si>
  <si>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</si>
  <si>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</si>
  <si>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</si>
  <si>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</si>
  <si>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</si>
  <si>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</si>
  <si>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</si>
  <si>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</si>
  <si>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</si>
  <si>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</si>
  <si>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</si>
  <si>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</si>
  <si>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</si>
  <si>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</si>
  <si>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</si>
  <si>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</si>
  <si>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</si>
  <si>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</si>
  <si>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</si>
  <si>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</si>
  <si>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</si>
  <si>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</si>
  <si>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</si>
  <si>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</si>
  <si>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</si>
  <si>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</si>
  <si>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</si>
  <si>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</si>
  <si>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</si>
  <si>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</si>
  <si>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</si>
  <si>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</si>
  <si>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</si>
  <si>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</si>
  <si>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</si>
  <si>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</si>
  <si>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</si>
  <si>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</si>
  <si>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</si>
  <si>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</si>
  <si>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</si>
  <si>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</si>
  <si>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</si>
  <si>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</si>
  <si>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</si>
  <si>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</si>
  <si>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</si>
  <si>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</si>
  <si>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</si>
  <si>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</si>
  <si>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</si>
  <si>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</si>
  <si>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</si>
  <si>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</si>
  <si>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</si>
  <si>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</si>
  <si>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</si>
  <si>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</si>
  <si>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</si>
  <si>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</si>
  <si>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</si>
  <si>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</si>
  <si>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</si>
  <si>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</si>
  <si>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</si>
  <si>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</si>
  <si>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</si>
  <si>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</si>
  <si>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</si>
  <si>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</si>
  <si>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</si>
  <si>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</si>
  <si>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</si>
  <si>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</si>
  <si>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</si>
  <si>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</si>
  <si>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</si>
  <si>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</si>
  <si>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</si>
  <si>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</si>
  <si>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</si>
  <si>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</si>
  <si>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</si>
  <si>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</si>
  <si>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</si>
  <si>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</si>
  <si>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</si>
  <si>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</si>
  <si>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</si>
  <si>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</si>
  <si>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</si>
  <si>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</si>
  <si>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</si>
  <si>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</si>
  <si>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</si>
  <si>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</si>
  <si>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</si>
  <si>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</si>
  <si>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</si>
  <si>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</si>
  <si>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</si>
  <si>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</si>
  <si>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</si>
  <si>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</si>
  <si>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</si>
  <si>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</si>
  <si>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</si>
  <si>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</si>
  <si>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</si>
  <si>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</si>
  <si>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</si>
  <si>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</si>
  <si>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</si>
  <si>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</si>
  <si>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</si>
  <si>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</si>
  <si>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</si>
  <si>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</si>
  <si>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</si>
  <si>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</si>
  <si>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</si>
  <si>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</si>
  <si>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</si>
  <si>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</si>
  <si>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</si>
  <si>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</si>
  <si>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</si>
  <si>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</si>
  <si>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</si>
  <si>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</si>
  <si>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</si>
  <si>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</si>
  <si>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</si>
  <si>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</si>
  <si>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</si>
  <si>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</si>
  <si>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</si>
  <si>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</si>
  <si>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</si>
  <si>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</si>
  <si>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</si>
  <si>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</si>
  <si>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</si>
  <si>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</si>
  <si>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</si>
  <si>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</si>
  <si>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</si>
  <si>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</si>
  <si>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</si>
  <si>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</si>
  <si>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</si>
  <si>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</si>
  <si>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</si>
  <si>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</si>
  <si>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</si>
  <si>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</si>
  <si>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</si>
  <si>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</si>
  <si>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</si>
  <si>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</si>
  <si>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</si>
  <si>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</si>
  <si>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</si>
  <si>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</si>
  <si>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</si>
  <si>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</si>
  <si>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</si>
  <si>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</si>
  <si>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</si>
  <si>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</si>
  <si>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</si>
  <si>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</si>
  <si>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</si>
  <si>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</si>
  <si>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</si>
  <si>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</si>
  <si>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</si>
  <si>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</si>
  <si>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</si>
  <si>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</si>
  <si>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</si>
  <si>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</si>
  <si>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</si>
  <si>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</si>
  <si>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</si>
  <si>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</si>
  <si>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</si>
  <si>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</si>
  <si>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</si>
  <si>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</si>
  <si>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</si>
  <si>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</si>
  <si>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</si>
  <si>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</si>
  <si>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</si>
  <si>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</si>
  <si>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</si>
  <si>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</si>
  <si>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</si>
  <si>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</si>
  <si>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</si>
  <si>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</si>
  <si>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</si>
  <si>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</si>
  <si>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</si>
  <si>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</si>
  <si>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</si>
  <si>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</si>
  <si>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</si>
  <si>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</si>
  <si>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</si>
  <si>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</si>
  <si>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Orepa Mamea</t>
  </si>
  <si>
    <t>Probation Program Analyst</t>
  </si>
  <si>
    <t>530-527-4052</t>
  </si>
  <si>
    <t>omamea@tcprobation.org</t>
  </si>
  <si>
    <t>Shelley Pluim</t>
  </si>
  <si>
    <t>Deputy Chief Probation Officer</t>
  </si>
  <si>
    <t>spluim@tcprobation.org</t>
  </si>
  <si>
    <t>MOU - Tehama County Office of Education Juvenile Hall Teacher and Specialized Education Services</t>
  </si>
  <si>
    <t>ARMOR Program - Extended Treatment Placement</t>
  </si>
  <si>
    <t xml:space="preserve">Parent Project / Bike Program / Overtime </t>
  </si>
  <si>
    <t>4.	Expanded ARMOR Program (SYTF) and Mental Health Counseling and Incentives Home Probation Youth</t>
  </si>
  <si>
    <t xml:space="preserve">Tehama County Probation utilizes Youth Offender Block Grant (YOBG) funds to support the youth housed in the Juvenile Detention Facility. The MOU with the County Office of Education is for $40,000. The Tehama County Juvenile Detention Facility currently operates two (2) pods or housing units. Youth assignments to those pods with a classification system based on sophistication, age, the seriousness of the charge, gender, and physical stature of the youth. Each pod has a separate classroom; however, the number of youth does not support having two (2) teachers. In addition, Tehama County contracts with six (6) counties to house their youth as those counties have closed their detention facilities. Many, of those youth from other counties, attend classes here in Tehama County and bring with them Individual Education Plans or IEP’s. Tehama County Office of Education supports these IEP’s and each youth’s plan costs additional funds from Local Funding. 
An MOU was created between the County Office of Education and the Probation Department to support educational services and the additional cost of maintaining a second teacher and specialized educational services or IEPs. </t>
  </si>
  <si>
    <t xml:space="preserve">The Juvenile Detention Facility is mainly for short-term detention. However, it was recognized that a limited number of youths needed longer-term locked placement. The ARMOR Program was created. ARMOR is an acronym for Attitude, Responsibility, Motivation, Outlook, and Respect. The program includes five (5) phases that assist the youth in identifying who they are, how they got there, deciding whom they want to be, setting goals, and helping them to achieve those goals. These YOBG funds support existing staffing and include additional staff to support the following EBP programs, Seeking Safety, Thinking for Change, Power Source, ART, MRT, and vocational skills training. In addition, there is a $40,000 MOU with Tehama County Health Services to provide a dedicated halftime Drug and Alcohol Counselor to work with youth both in custody as well as those on home supervision. 
The programs codes supported by the expenditures are as follows: Alcohol and Drug Treatment, Aggression Replacement Training, Case Plan Development, Detention Assessments, Group Counseling, Job Placement, Life-Independent Living Skills, and Vocational Training. </t>
  </si>
  <si>
    <t xml:space="preserve">These funds were added to the overtime budget in the Juvenile Detention Facility to contribute to the overtime costs associated with the Parenting Project and Bike Programs for Probation Youth and Families. The Parenting Project is provided during evening hours, so parents have a better opportunity to attend. These hours are outside of regular work schedules and are supported by overtime. In addition, a staff that previously owned a bike shop repairs donated bikes, and those bikes are given as incentives to probation youth. Some of the expenditures also support staff overtime for those staff trained in different program disciplines that provide program presentations outside of scheduled shifts. The categorys of these expenditures are Day or Evening Treatment Program, Parenting Education, Group Counseling, and Incentives. </t>
  </si>
  <si>
    <t xml:space="preserve">These JJCPA funds support Juvenile Hall Placements and Home on Probation. The expenditures are broken down into Salaries and Benefits and Services and Supplies. The Service and Supplies expenditures support Individual Mental Health Counseling, Data Evaluation Services, and monetary Incentives. These funds are budgeted in the Juvenile division of the Probation Budget and provide for youth just released from Juvenile Hall or on home supervision. The Salary and Benefits expenditures are Staff Salaries and Benefits that support capacity expansion for existing and additional staffing for program expansion in the ARMOR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</si>
</sst>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6"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b/>
      <sz val="10"/>
      <color theme="4"/>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45" fillId="0" borderId="1" xfId="0" applyNumberFormat="1" applyFont="1" applyFill="1" applyBorder="1" applyAlignment="1" applyProtection="1">
      <alignment horizontal="center" vertical="center" wrapText="1"/>
      <protection locked="0"/>
    </xf>
    <xf numFmtId="0" fontId="45" fillId="0" borderId="2" xfId="0" applyNumberFormat="1" applyFont="1" applyFill="1" applyBorder="1" applyAlignment="1" applyProtection="1">
      <alignment horizontal="center" vertical="center" wrapText="1"/>
      <protection locked="0"/>
    </xf>
    <xf numFmtId="0" fontId="45" fillId="0" borderId="3" xfId="0" applyNumberFormat="1" applyFont="1" applyFill="1" applyBorder="1" applyAlignment="1" applyProtection="1">
      <alignment horizontal="center" vertical="center" wrapText="1"/>
      <protection locked="0"/>
    </xf>
    <xf numFmtId="0" fontId="45" fillId="0" borderId="12" xfId="0" applyNumberFormat="1" applyFont="1" applyFill="1" applyBorder="1" applyAlignment="1" applyProtection="1">
      <alignment horizontal="center" vertical="center" wrapText="1"/>
      <protection locked="0"/>
    </xf>
    <xf numFmtId="0" fontId="45" fillId="0" borderId="13" xfId="0" applyNumberFormat="1" applyFont="1" applyFill="1" applyBorder="1" applyAlignment="1" applyProtection="1">
      <alignment horizontal="center" vertical="center" wrapText="1"/>
      <protection locked="0"/>
    </xf>
    <xf numFmtId="0" fontId="45"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Tahema</a:t>
            </a:r>
            <a:r>
              <a:rPr lang="en-US" baseline="0"/>
              <a:t> County Juvenile Arrest Trend</a:t>
            </a:r>
            <a:endParaRPr lang="en-US"/>
          </a:p>
        </c:rich>
      </c:tx>
      <c:layout>
        <c:manualLayout>
          <c:xMode val="edge"/>
          <c:yMode val="edge"/>
          <c:x val="0.27095229762946293"/>
          <c:y val="2.12389380530973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Arrest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'[1]Trend Analysis'!$C$16:$G$16</c:f>
              <c:numCache>
                <c:formatCode>General</c:formatCode>
                <c:ptCount val="5"/>
                <c:pt idx="0">
                  <c:v>2017</c:v>
                </c:pt>
                <c:pt idx="1">
                  <c:v>2018</c:v>
                </c:pt>
                <c:pt idx="2">
                  <c:v>2019</c:v>
                </c:pt>
                <c:pt idx="3">
                  <c:v>2020</c:v>
                </c:pt>
                <c:pt idx="4">
                  <c:v>2021</c:v>
                </c:pt>
              </c:numCache>
            </c:numRef>
          </c:cat>
          <c:val>
            <c:numRef>
              <c:f>'[1]Trend Analysis'!$C$18:$G$18</c:f>
              <c:numCache>
                <c:formatCode>0%</c:formatCode>
                <c:ptCount val="5"/>
                <c:pt idx="0">
                  <c:v>-5.4794520547945202E-2</c:v>
                </c:pt>
                <c:pt idx="1">
                  <c:v>0.11594202898550725</c:v>
                </c:pt>
                <c:pt idx="2">
                  <c:v>0.25974025974025972</c:v>
                </c:pt>
                <c:pt idx="3">
                  <c:v>-0.51546391752577314</c:v>
                </c:pt>
                <c:pt idx="4">
                  <c:v>-0.32978723404255317</c:v>
                </c:pt>
              </c:numCache>
            </c:numRef>
          </c:val>
          <c:extLst>
            <c:ext xmlns:c16="http://schemas.microsoft.com/office/drawing/2014/chart" uri="{C3380CC4-5D6E-409C-BE32-E72D297353CC}">
              <c16:uniqueId val="{00000000-FCCE-4FD5-887F-1527C1C3966A}"/>
            </c:ext>
          </c:extLst>
        </c:ser>
        <c:dLbls>
          <c:dLblPos val="outEnd"/>
          <c:showLegendKey val="0"/>
          <c:showVal val="1"/>
          <c:showCatName val="0"/>
          <c:showSerName val="0"/>
          <c:showPercent val="0"/>
          <c:showBubbleSize val="0"/>
        </c:dLbls>
        <c:gapWidth val="140"/>
        <c:overlap val="-30"/>
        <c:axId val="280821840"/>
        <c:axId val="280823504"/>
        <c:extLst>
          <c:ext xmlns:c15="http://schemas.microsoft.com/office/drawing/2012/chart" uri="{02D57815-91ED-43cb-92C2-25804820EDAC}">
            <c15:filteredBarSeries>
              <c15:ser>
                <c:idx val="1"/>
                <c:order val="1"/>
                <c:tx>
                  <c:v>Felony Arrest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'[1]Trend Analysis'!$C$16:$G$16</c15:sqref>
                        </c15:formulaRef>
                      </c:ext>
                    </c:extLst>
                    <c:numCache>
                      <c:formatCode>General</c:formatCode>
                      <c:ptCount val="5"/>
                      <c:pt idx="0">
                        <c:v>2017</c:v>
                      </c:pt>
                      <c:pt idx="1">
                        <c:v>2018</c:v>
                      </c:pt>
                      <c:pt idx="2">
                        <c:v>2019</c:v>
                      </c:pt>
                      <c:pt idx="3">
                        <c:v>2020</c:v>
                      </c:pt>
                      <c:pt idx="4">
                        <c:v>2021</c:v>
                      </c:pt>
                    </c:numCache>
                  </c:numRef>
                </c:cat>
                <c:val>
                  <c:numRef>
                    <c:extLst>
                      <c:ext uri="{02D57815-91ED-43cb-92C2-25804820EDAC}">
                        <c15:formulaRef>
                          <c15:sqref>'[1]Trend Analysis'!$C$20:$G$20</c15:sqref>
                        </c15:formulaRef>
                      </c:ext>
                    </c:extLst>
                    <c:numCache>
                      <c:formatCode>0%</c:formatCode>
                      <c:ptCount val="5"/>
                      <c:pt idx="0">
                        <c:v>-0.17241379310344829</c:v>
                      </c:pt>
                      <c:pt idx="1">
                        <c:v>0.16666666666666666</c:v>
                      </c:pt>
                      <c:pt idx="2">
                        <c:v>0.21428571428571427</c:v>
                      </c:pt>
                      <c:pt idx="3">
                        <c:v>-0.17647058823529413</c:v>
                      </c:pt>
                      <c:pt idx="4">
                        <c:v>-0.6428571428571429</c:v>
                      </c:pt>
                    </c:numCache>
                  </c:numRef>
                </c:val>
                <c:extLst>
                  <c:ext xmlns:c16="http://schemas.microsoft.com/office/drawing/2014/chart" uri="{C3380CC4-5D6E-409C-BE32-E72D297353CC}">
                    <c16:uniqueId val="{00000001-FCCE-4FD5-887F-1527C1C3966A}"/>
                  </c:ext>
                </c:extLst>
              </c15:ser>
            </c15:filteredBarSeries>
          </c:ext>
        </c:extLst>
      </c:barChart>
      <c:catAx>
        <c:axId val="280821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823504"/>
        <c:crosses val="autoZero"/>
        <c:auto val="1"/>
        <c:lblAlgn val="ctr"/>
        <c:lblOffset val="100"/>
        <c:noMultiLvlLbl val="0"/>
      </c:catAx>
      <c:valAx>
        <c:axId val="28082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82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twoCellAnchor>
    <xdr:from>
      <xdr:col>0</xdr:col>
      <xdr:colOff>57150</xdr:colOff>
      <xdr:row>16</xdr:row>
      <xdr:rowOff>57150</xdr:rowOff>
    </xdr:from>
    <xdr:to>
      <xdr:col>9</xdr:col>
      <xdr:colOff>571500</xdr:colOff>
      <xdr:row>38</xdr:row>
      <xdr:rowOff>82550</xdr:rowOff>
    </xdr:to>
    <xdr:graphicFrame macro="">
      <xdr:nvGraphicFramePr>
        <xdr:cNvPr id="3" name="Chart 2" descr="Chart type: Clustered Column. 'data', 'data2' by 'Field1'&#10;&#10;Description automatically generated">
          <a:extLst>
            <a:ext uri="{FF2B5EF4-FFF2-40B4-BE49-F238E27FC236}">
              <a16:creationId xmlns:a16="http://schemas.microsoft.com/office/drawing/2014/main" id="{BBA47C6F-2BBC-4124-80F6-FFC182FF2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Finance/Accts%20Payable/JJCPA-YOBG/New%20folder/Juvenile%20Population%20Trend%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 Analysis"/>
      <sheetName val="Chart1"/>
      <sheetName val="JJCPA-TABS "/>
      <sheetName val="Suggestion1"/>
    </sheetNames>
    <sheetDataSet>
      <sheetData sheetId="0">
        <row r="16">
          <cell r="C16">
            <v>2017</v>
          </cell>
          <cell r="D16">
            <v>2018</v>
          </cell>
          <cell r="E16">
            <v>2019</v>
          </cell>
          <cell r="F16">
            <v>2020</v>
          </cell>
          <cell r="G16">
            <v>2021</v>
          </cell>
        </row>
        <row r="18">
          <cell r="C18">
            <v>-5.4794520547945202E-2</v>
          </cell>
          <cell r="D18">
            <v>0.11594202898550725</v>
          </cell>
          <cell r="E18">
            <v>0.25974025974025972</v>
          </cell>
          <cell r="F18">
            <v>-0.51546391752577314</v>
          </cell>
          <cell r="G18">
            <v>-0.32978723404255317</v>
          </cell>
        </row>
        <row r="20">
          <cell r="C20">
            <v>-0.17241379310344829</v>
          </cell>
          <cell r="D20">
            <v>0.16666666666666666</v>
          </cell>
          <cell r="E20">
            <v>0.21428571428571427</v>
          </cell>
          <cell r="F20">
            <v>-0.17647058823529413</v>
          </cell>
          <cell r="G20">
            <v>-0.6428571428571429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pluim@tcprobation.org" TargetMode="External"/><Relationship Id="rId1" Type="http://schemas.openxmlformats.org/officeDocument/2006/relationships/hyperlink" Target="mailto:omamea@tcprobation.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7" activePane="bottomLeft" state="frozen"/>
      <selection pane="bottomLeft" activeCell="N31" sqref="N31"/>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454</v>
      </c>
      <c r="B24" s="266"/>
      <c r="C24" s="266"/>
      <c r="D24" s="266"/>
      <c r="E24" s="267"/>
      <c r="F24" s="268">
        <v>44805</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931</v>
      </c>
      <c r="B34" s="242"/>
      <c r="C34" s="243"/>
      <c r="D34" s="263" t="s">
        <v>935</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EF157B6B-CAFE-4E89-A5E8-339A8A77DB24}"/>
    <hyperlink ref="D34" r:id="rId2" xr:uid="{E6F3696C-421D-47E7-9F1F-9BB74E40FBB3}"/>
  </hyperlinks>
  <printOptions horizontalCentered="1"/>
  <pageMargins left="0.5" right="0.5" top="0.5" bottom="0.5" header="0.5" footer="0.25"/>
  <pageSetup scale="98" orientation="portrait"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Tehama</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Tehama</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Tehama</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Tehama</v>
      </c>
    </row>
    <row r="2" spans="1:2" x14ac:dyDescent="0.2">
      <c r="A2" t="s">
        <v>541</v>
      </c>
      <c r="B2" s="25">
        <f>Reportdate</f>
        <v>44805</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Orepa Mamea</v>
      </c>
    </row>
    <row r="10" spans="1:2" x14ac:dyDescent="0.2">
      <c r="A10" t="s">
        <v>218</v>
      </c>
      <c r="B10" t="str">
        <f>primarytitle</f>
        <v>Probation Program Analyst</v>
      </c>
    </row>
    <row r="11" spans="1:2" x14ac:dyDescent="0.2">
      <c r="A11" t="s">
        <v>217</v>
      </c>
      <c r="B11" t="str">
        <f>primphone</f>
        <v>530-527-4052</v>
      </c>
    </row>
    <row r="12" spans="1:2" x14ac:dyDescent="0.2">
      <c r="A12" t="s">
        <v>193</v>
      </c>
      <c r="B12" s="10" t="str">
        <f>preemail</f>
        <v>omamea@tcprobation.org</v>
      </c>
    </row>
    <row r="13" spans="1:2" x14ac:dyDescent="0.2">
      <c r="A13" t="s">
        <v>365</v>
      </c>
      <c r="B13" t="str">
        <f>seccontact</f>
        <v>Shelley Pluim</v>
      </c>
    </row>
    <row r="14" spans="1:2" x14ac:dyDescent="0.2">
      <c r="A14" t="s">
        <v>366</v>
      </c>
      <c r="B14" t="str">
        <f>seccontitle</f>
        <v>Deputy Chief Probation Officer</v>
      </c>
    </row>
    <row r="15" spans="1:2" x14ac:dyDescent="0.2">
      <c r="A15" t="s">
        <v>367</v>
      </c>
      <c r="B15" t="str">
        <f>secphone</f>
        <v>530-527-4052</v>
      </c>
    </row>
    <row r="16" spans="1:2" x14ac:dyDescent="0.2">
      <c r="A16" t="s">
        <v>368</v>
      </c>
      <c r="B16" t="str">
        <f>secemail</f>
        <v>spluim@tcprobation.org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40000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40000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Tehama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Tehama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40000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Tehama</v>
      </c>
      <c r="B2" s="25">
        <f>Reportdate</f>
        <v>44805</v>
      </c>
      <c r="C2" s="24" t="e">
        <f>Chief</f>
        <v>#REF!</v>
      </c>
      <c r="D2" t="e">
        <f>Chiefphone2</f>
        <v>#REF!</v>
      </c>
      <c r="E2" s="10" t="e">
        <f>Address</f>
        <v>#REF!</v>
      </c>
      <c r="F2" s="10" t="e">
        <f>City</f>
        <v>#REF!</v>
      </c>
      <c r="G2" s="9" t="e">
        <f>ZIP</f>
        <v>#REF!</v>
      </c>
      <c r="H2" s="10" t="e">
        <f>Chiefemail2</f>
        <v>#REF!</v>
      </c>
      <c r="I2" t="str">
        <f>primcontact</f>
        <v>Orepa Mamea</v>
      </c>
      <c r="J2" t="str">
        <f>primarytitle</f>
        <v>Probation Program Analyst</v>
      </c>
      <c r="K2" t="str">
        <f>primphone</f>
        <v>530-527-4052</v>
      </c>
      <c r="L2" s="10" t="str">
        <f>preemail</f>
        <v>omamea@tcprobation.org</v>
      </c>
      <c r="M2" t="str">
        <f>seccontact</f>
        <v>Shelley Pluim</v>
      </c>
      <c r="N2" t="str">
        <f>seccontitle</f>
        <v>Deputy Chief Probation Officer</v>
      </c>
      <c r="O2" t="str">
        <f>secphone</f>
        <v>530-527-4052</v>
      </c>
      <c r="P2" t="str">
        <f>secemail</f>
        <v>spluim@tcprobation.org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40000</v>
      </c>
      <c r="AJ2" s="11">
        <f>t1jjcpacbo</f>
        <v>0</v>
      </c>
      <c r="AK2" s="11">
        <f>t1jjcpaequip</f>
        <v>0</v>
      </c>
      <c r="AL2" s="11">
        <f>t1jjcpaadmin</f>
        <v>0</v>
      </c>
      <c r="AM2" s="11">
        <f>t1jjcpaothr1</f>
        <v>0</v>
      </c>
      <c r="AN2" s="11">
        <f>t1jjcpaothr2</f>
        <v>0</v>
      </c>
      <c r="AO2" s="11">
        <f>t1jjcpaothr3</f>
        <v>0</v>
      </c>
      <c r="AP2" s="11">
        <f>t1jjcpatot</f>
        <v>40000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Tehama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Tehama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40000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P26" sqref="P2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Tehama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32</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36</v>
      </c>
      <c r="J14" s="291"/>
      <c r="K14" s="97"/>
      <c r="L14" s="97"/>
      <c r="M14" s="97"/>
      <c r="N14" s="97"/>
      <c r="O14" s="98"/>
    </row>
    <row r="15" spans="1:24" ht="14.25" x14ac:dyDescent="0.2">
      <c r="A15" s="91"/>
      <c r="B15" s="45"/>
      <c r="C15" s="128"/>
      <c r="D15" s="128"/>
      <c r="E15" s="296" t="s">
        <v>815</v>
      </c>
      <c r="F15" s="296"/>
      <c r="G15" s="296"/>
      <c r="H15" s="296"/>
      <c r="I15" s="288">
        <v>8</v>
      </c>
      <c r="J15" s="289"/>
      <c r="K15" s="97"/>
      <c r="L15" s="97"/>
      <c r="M15" s="97"/>
      <c r="N15" s="97"/>
      <c r="O15" s="98"/>
    </row>
    <row r="16" spans="1:24" ht="15" x14ac:dyDescent="0.25">
      <c r="A16" s="102"/>
      <c r="B16" s="45"/>
      <c r="C16" s="128"/>
      <c r="D16" s="128"/>
      <c r="E16" s="298" t="s">
        <v>827</v>
      </c>
      <c r="F16" s="298"/>
      <c r="G16" s="298"/>
      <c r="H16" s="298"/>
      <c r="I16" s="292">
        <f>SUM(I14:J15)</f>
        <v>44</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13</v>
      </c>
      <c r="J20" s="291"/>
      <c r="K20" s="97"/>
      <c r="L20" s="97"/>
      <c r="M20" s="97"/>
      <c r="N20" s="97"/>
      <c r="O20" s="98"/>
    </row>
    <row r="21" spans="1:24" ht="14.25" x14ac:dyDescent="0.2">
      <c r="A21" s="102"/>
      <c r="B21" s="128"/>
      <c r="C21" s="128"/>
      <c r="D21" s="128"/>
      <c r="E21" s="296" t="s">
        <v>818</v>
      </c>
      <c r="F21" s="296"/>
      <c r="G21" s="296"/>
      <c r="H21" s="296"/>
      <c r="I21" s="309">
        <v>30</v>
      </c>
      <c r="J21" s="310"/>
      <c r="K21" s="97"/>
      <c r="L21" s="97"/>
      <c r="M21" s="97"/>
      <c r="N21" s="97"/>
      <c r="O21" s="98"/>
    </row>
    <row r="22" spans="1:24" ht="14.25" x14ac:dyDescent="0.2">
      <c r="A22" s="102"/>
      <c r="B22" s="128"/>
      <c r="C22" s="128"/>
      <c r="D22" s="128"/>
      <c r="E22" s="297" t="s">
        <v>819</v>
      </c>
      <c r="F22" s="297"/>
      <c r="G22" s="297"/>
      <c r="H22" s="297"/>
      <c r="I22" s="290">
        <v>0</v>
      </c>
      <c r="J22" s="291"/>
      <c r="K22" s="97"/>
      <c r="L22" s="97"/>
      <c r="M22" s="97"/>
      <c r="N22" s="97"/>
      <c r="O22" s="98"/>
    </row>
    <row r="23" spans="1:24" ht="14.25" x14ac:dyDescent="0.2">
      <c r="A23" s="102"/>
      <c r="B23" s="128"/>
      <c r="C23" s="128"/>
      <c r="D23" s="128"/>
      <c r="E23" s="296" t="s">
        <v>820</v>
      </c>
      <c r="F23" s="296"/>
      <c r="G23" s="296"/>
      <c r="H23" s="296"/>
      <c r="I23" s="288">
        <v>1</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0</v>
      </c>
      <c r="J25" s="289"/>
      <c r="K25" s="97"/>
      <c r="L25" s="97"/>
      <c r="M25" s="97"/>
      <c r="N25" s="97"/>
      <c r="O25" s="98"/>
    </row>
    <row r="26" spans="1:24" ht="14.25" x14ac:dyDescent="0.2">
      <c r="A26" s="102"/>
      <c r="B26" s="128"/>
      <c r="C26" s="128"/>
      <c r="D26" s="128"/>
      <c r="E26" s="297" t="s">
        <v>823</v>
      </c>
      <c r="F26" s="297"/>
      <c r="G26" s="297"/>
      <c r="H26" s="297"/>
      <c r="I26" s="290">
        <v>0</v>
      </c>
      <c r="J26" s="291"/>
      <c r="K26" s="97"/>
      <c r="L26" s="97"/>
      <c r="M26" s="97"/>
      <c r="N26" s="97"/>
      <c r="O26" s="98"/>
    </row>
    <row r="27" spans="1:24" ht="15" x14ac:dyDescent="0.25">
      <c r="A27" s="102"/>
      <c r="B27" s="128"/>
      <c r="C27" s="128"/>
      <c r="D27" s="128"/>
      <c r="E27" s="298" t="s">
        <v>827</v>
      </c>
      <c r="F27" s="298"/>
      <c r="G27" s="298"/>
      <c r="H27" s="298"/>
      <c r="I27" s="292">
        <f>SUM(I20:J26)</f>
        <v>44</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Q33" sqref="Q3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Tehama</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13</v>
      </c>
      <c r="K7" s="360"/>
      <c r="L7" s="45"/>
      <c r="M7" s="45"/>
      <c r="N7" s="45"/>
      <c r="O7" s="92"/>
    </row>
    <row r="8" spans="1:37" ht="14.1" customHeight="1" x14ac:dyDescent="0.2">
      <c r="A8" s="91"/>
      <c r="B8" s="128"/>
      <c r="C8" s="128"/>
      <c r="D8" s="353" t="s">
        <v>890</v>
      </c>
      <c r="E8" s="354"/>
      <c r="F8" s="354"/>
      <c r="G8" s="354"/>
      <c r="H8" s="354"/>
      <c r="I8" s="355"/>
      <c r="J8" s="361">
        <v>19</v>
      </c>
      <c r="K8" s="362"/>
      <c r="L8" s="125"/>
      <c r="M8" s="125"/>
      <c r="N8" s="125"/>
      <c r="O8" s="126"/>
      <c r="P8" s="214"/>
    </row>
    <row r="9" spans="1:37" ht="14.1" customHeight="1" x14ac:dyDescent="0.2">
      <c r="A9" s="91"/>
      <c r="B9" s="128"/>
      <c r="C9" s="128"/>
      <c r="D9" s="356" t="s">
        <v>827</v>
      </c>
      <c r="E9" s="357"/>
      <c r="F9" s="357"/>
      <c r="G9" s="357"/>
      <c r="H9" s="357"/>
      <c r="I9" s="358"/>
      <c r="J9" s="363">
        <f>SUM(I7:J8)</f>
        <v>32</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23</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6</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3</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17</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2</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23</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27</v>
      </c>
      <c r="K32" s="372"/>
      <c r="L32" s="125"/>
      <c r="M32" s="125"/>
      <c r="N32" s="125"/>
      <c r="O32" s="126"/>
      <c r="P32" s="214"/>
    </row>
    <row r="33" spans="1:37" ht="14.1" customHeight="1" x14ac:dyDescent="0.2">
      <c r="A33" s="91"/>
      <c r="B33" s="45"/>
      <c r="C33" s="45"/>
      <c r="D33" s="329" t="s">
        <v>815</v>
      </c>
      <c r="E33" s="330"/>
      <c r="F33" s="330"/>
      <c r="G33" s="330"/>
      <c r="H33" s="330"/>
      <c r="I33" s="370"/>
      <c r="J33" s="335">
        <v>5</v>
      </c>
      <c r="K33" s="336"/>
      <c r="L33" s="125"/>
      <c r="M33" s="125"/>
      <c r="N33" s="125"/>
      <c r="O33" s="126"/>
      <c r="P33" s="214"/>
    </row>
    <row r="34" spans="1:37" ht="14.1" customHeight="1" x14ac:dyDescent="0.2">
      <c r="A34" s="91"/>
      <c r="B34" s="45"/>
      <c r="C34" s="45"/>
      <c r="D34" s="340" t="s">
        <v>827</v>
      </c>
      <c r="E34" s="340"/>
      <c r="F34" s="340"/>
      <c r="G34" s="340"/>
      <c r="H34" s="340"/>
      <c r="I34" s="340"/>
      <c r="J34" s="337">
        <f>SUM(J32:K33)</f>
        <v>32</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8</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23</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0</v>
      </c>
      <c r="K39" s="291"/>
      <c r="L39" s="125"/>
      <c r="M39" s="125"/>
      <c r="N39" s="125"/>
      <c r="O39" s="126"/>
      <c r="P39" s="214"/>
    </row>
    <row r="40" spans="1:37" ht="14.1" customHeight="1" x14ac:dyDescent="0.2">
      <c r="A40" s="91"/>
      <c r="B40" s="136"/>
      <c r="C40" s="128"/>
      <c r="D40" s="333" t="s">
        <v>820</v>
      </c>
      <c r="E40" s="334"/>
      <c r="F40" s="334"/>
      <c r="G40" s="334"/>
      <c r="H40" s="334"/>
      <c r="I40" s="334"/>
      <c r="J40" s="288">
        <v>1</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32</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L33" sqref="L33"/>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Tehama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10</v>
      </c>
      <c r="H9" s="388"/>
      <c r="I9" s="183"/>
    </row>
    <row r="10" spans="1:21" ht="15" x14ac:dyDescent="0.2">
      <c r="A10" s="165"/>
      <c r="B10" s="206"/>
      <c r="C10" s="399" t="s">
        <v>872</v>
      </c>
      <c r="D10" s="399"/>
      <c r="E10" s="399"/>
      <c r="F10" s="399"/>
      <c r="G10" s="397">
        <v>53</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63</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36</v>
      </c>
      <c r="H16" s="388"/>
      <c r="I16" s="98"/>
    </row>
    <row r="17" spans="1:9" ht="14.25" x14ac:dyDescent="0.2">
      <c r="A17" s="102"/>
      <c r="B17" s="128"/>
      <c r="C17" s="296" t="s">
        <v>815</v>
      </c>
      <c r="D17" s="296"/>
      <c r="E17" s="296"/>
      <c r="F17" s="296"/>
      <c r="G17" s="397">
        <v>17</v>
      </c>
      <c r="H17" s="397"/>
      <c r="I17" s="98"/>
    </row>
    <row r="18" spans="1:9" ht="15" x14ac:dyDescent="0.25">
      <c r="A18" s="102"/>
      <c r="B18" s="128"/>
      <c r="C18" s="298" t="s">
        <v>827</v>
      </c>
      <c r="D18" s="298"/>
      <c r="E18" s="298"/>
      <c r="F18" s="298"/>
      <c r="G18" s="408">
        <f>SUM(G16:H17)</f>
        <v>53</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2</v>
      </c>
      <c r="H22" s="388"/>
      <c r="I22" s="98"/>
    </row>
    <row r="23" spans="1:9" ht="14.25" x14ac:dyDescent="0.2">
      <c r="A23" s="102"/>
      <c r="B23" s="128"/>
      <c r="C23" s="296" t="s">
        <v>818</v>
      </c>
      <c r="D23" s="296"/>
      <c r="E23" s="296"/>
      <c r="F23" s="296"/>
      <c r="G23" s="409">
        <v>30</v>
      </c>
      <c r="H23" s="409"/>
      <c r="I23" s="98"/>
    </row>
    <row r="24" spans="1:9" ht="14.25" x14ac:dyDescent="0.2">
      <c r="A24" s="102"/>
      <c r="B24" s="128"/>
      <c r="C24" s="297" t="s">
        <v>817</v>
      </c>
      <c r="D24" s="297"/>
      <c r="E24" s="297"/>
      <c r="F24" s="297"/>
      <c r="G24" s="388">
        <v>20</v>
      </c>
      <c r="H24" s="388"/>
      <c r="I24" s="98"/>
    </row>
    <row r="25" spans="1:9" ht="14.25" x14ac:dyDescent="0.2">
      <c r="A25" s="102"/>
      <c r="B25" s="128"/>
      <c r="C25" s="311" t="s">
        <v>512</v>
      </c>
      <c r="D25" s="311"/>
      <c r="E25" s="311"/>
      <c r="F25" s="311"/>
      <c r="G25" s="397">
        <v>1</v>
      </c>
      <c r="H25" s="397"/>
      <c r="I25" s="98"/>
    </row>
    <row r="26" spans="1:9" ht="15" x14ac:dyDescent="0.25">
      <c r="A26" s="102"/>
      <c r="B26" s="128"/>
      <c r="C26" s="298" t="s">
        <v>827</v>
      </c>
      <c r="D26" s="298"/>
      <c r="E26" s="298"/>
      <c r="F26" s="298"/>
      <c r="G26" s="408">
        <f>SUM(G22:H25)</f>
        <v>53</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abSelected="1" zoomScaleNormal="100" workbookViewId="0">
      <selection activeCell="N43" sqref="N43"/>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Tehama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77" zoomScaleNormal="100" workbookViewId="0">
      <selection activeCell="S304" sqref="S30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Tehama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Tehama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Tehama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936</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503</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c r="H133" s="435"/>
      <c r="I133" s="450"/>
      <c r="J133" s="450"/>
    </row>
    <row r="134" spans="1:16" x14ac:dyDescent="0.2">
      <c r="A134" s="504" t="s">
        <v>529</v>
      </c>
      <c r="B134" s="504"/>
      <c r="C134" s="504"/>
      <c r="D134" s="504"/>
      <c r="E134" s="451"/>
      <c r="F134" s="451"/>
      <c r="G134" s="451">
        <v>40000</v>
      </c>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40000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940</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Tehama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937</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536</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v>150000</v>
      </c>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v>130792</v>
      </c>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280792</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941</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Tehama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938</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v>94025</v>
      </c>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94025</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942</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Tehama</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939</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v>155028</v>
      </c>
      <c r="F295" s="451"/>
      <c r="G295" s="451"/>
      <c r="H295" s="451"/>
      <c r="I295" s="452"/>
      <c r="J295" s="452"/>
    </row>
    <row r="296" spans="1:10" x14ac:dyDescent="0.2">
      <c r="A296" s="447" t="s">
        <v>528</v>
      </c>
      <c r="B296" s="448"/>
      <c r="C296" s="448"/>
      <c r="D296" s="449"/>
      <c r="E296" s="434">
        <v>52867</v>
      </c>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207895</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943</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Tehama</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08"/>
      <c r="F349" s="509"/>
      <c r="G349" s="509"/>
      <c r="H349" s="509"/>
      <c r="I349" s="509"/>
      <c r="J349" s="510"/>
    </row>
    <row r="350" spans="1:10" x14ac:dyDescent="0.2">
      <c r="A350" s="497" t="s">
        <v>853</v>
      </c>
      <c r="B350" s="498"/>
      <c r="C350" s="498"/>
      <c r="D350" s="499"/>
      <c r="E350" s="511"/>
      <c r="F350" s="512"/>
      <c r="G350" s="512"/>
      <c r="H350" s="512"/>
      <c r="I350" s="512"/>
      <c r="J350" s="513"/>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Tehama</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Tehama</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Tehama</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Tehama</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Tehama</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Tehama</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Tehama</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Tehama</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Tehama</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Tehama</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Tehama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Tehama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Tehama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Tehama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Tehama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Tehama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Tehama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Tehama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Tehama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Tehama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Tehama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Tehama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Tehama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Tehama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Tehama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Tehama</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44</v>
      </c>
      <c r="E10" s="130"/>
      <c r="F10" s="39"/>
      <c r="G10" s="569" t="s">
        <v>847</v>
      </c>
      <c r="H10" s="569"/>
      <c r="I10" s="572"/>
      <c r="J10" s="174">
        <f>'REPORT 1'!$I$27</f>
        <v>44</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32</v>
      </c>
      <c r="E17" s="39"/>
      <c r="F17" s="39"/>
      <c r="G17" s="564" t="s">
        <v>847</v>
      </c>
      <c r="H17" s="564"/>
      <c r="I17" s="565"/>
      <c r="J17" s="173">
        <f>'REPORT 3'!$J$34</f>
        <v>32</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23</v>
      </c>
      <c r="E21" s="39"/>
      <c r="F21" s="39"/>
      <c r="G21" s="564" t="s">
        <v>847</v>
      </c>
      <c r="H21" s="564"/>
      <c r="I21" s="565"/>
      <c r="J21" s="173">
        <f>'REPORT 3'!$J$44</f>
        <v>32</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63</v>
      </c>
      <c r="G28" s="564" t="s">
        <v>847</v>
      </c>
      <c r="H28" s="564"/>
      <c r="I28" s="565"/>
      <c r="J28" s="175">
        <f>'ARREST REPORT'!$G$18</f>
        <v>53</v>
      </c>
    </row>
    <row r="31" spans="1:10" ht="15" x14ac:dyDescent="0.25">
      <c r="G31" s="566" t="s">
        <v>816</v>
      </c>
      <c r="H31" s="566"/>
      <c r="I31" s="567"/>
      <c r="J31" s="171" t="s">
        <v>827</v>
      </c>
    </row>
    <row r="32" spans="1:10" s="1" customFormat="1" ht="15" x14ac:dyDescent="0.25">
      <c r="G32" s="564" t="s">
        <v>847</v>
      </c>
      <c r="H32" s="564"/>
      <c r="I32" s="565"/>
      <c r="J32" s="175">
        <f>'ARREST REPORT'!$G$26</f>
        <v>53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Orepa Mamea</cp:lastModifiedBy>
  <cp:lastPrinted>2022-09-27T20:06:15Z</cp:lastPrinted>
  <dcterms:created xsi:type="dcterms:W3CDTF">2010-06-09T19:05:00Z</dcterms:created>
  <dcterms:modified xsi:type="dcterms:W3CDTF">2022-09-28T18:53:06Z</dcterms:modified>
</cp:coreProperties>
</file>